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75" yWindow="120" windowWidth="11415" windowHeight="8235" activeTab="1"/>
  </bookViews>
  <sheets>
    <sheet name="CarréMagique 3x3" sheetId="1" r:id="rId1"/>
    <sheet name="Tableaux de nombres" sheetId="2" r:id="rId2"/>
    <sheet name="Opé_Imaginaires" sheetId="3" r:id="rId3"/>
  </sheets>
  <definedNames>
    <definedName name="a">'Opé_Imaginaires'!$X$3:$X$5</definedName>
    <definedName name="aprime">'Opé_Imaginaires'!$Z$3:$Z$5</definedName>
    <definedName name="atierce">'Opé_Imaginaires'!$AB$3:$AB$5</definedName>
    <definedName name="aux">'Opé_Imaginaires'!$V$3:$V$5</definedName>
    <definedName name="b">'Opé_Imaginaires'!$Y$3:$Y$5</definedName>
    <definedName name="bprime">'Opé_Imaginaires'!$AA$3:$AA$5</definedName>
    <definedName name="btierce">'Opé_Imaginaires'!$AC$3:$AC$5</definedName>
    <definedName name="carre33" localSheetId="1">'Tableaux de nombres'!$E$5:$G$7</definedName>
    <definedName name="carre33">'CarréMagique 3x3'!$E$5:$G$7</definedName>
    <definedName name="difficulté">'Opé_Imaginaires'!$H$7</definedName>
    <definedName name="forM1">'Opé_Imaginaires'!$AH$3</definedName>
    <definedName name="form2">'Opé_Imaginaires'!$AH$4</definedName>
    <definedName name="form3">'Opé_Imaginaires'!$AH$5</definedName>
    <definedName name="forX1">'Opé_Imaginaires'!$AI$3</definedName>
    <definedName name="forX2">'Opé_Imaginaires'!$AI$4</definedName>
    <definedName name="forX3">'Opé_Imaginaires'!$AI$5</definedName>
    <definedName name="laliste">'Tableaux de nombres'!$Y$12:$Y$15</definedName>
    <definedName name="latable">'Opé_Imaginaires'!$D$16:$F$18</definedName>
    <definedName name="nivo1">'Opé_Imaginaires'!$S$3</definedName>
    <definedName name="nivo2">'Opé_Imaginaires'!$S$4</definedName>
    <definedName name="nivo3">'Opé_Imaginaires'!$S$5</definedName>
    <definedName name="non_respect">'Tableaux de nombres'!$AD$17</definedName>
    <definedName name="numforme">'Opé_Imaginaires'!$AG$3:$AG$5</definedName>
    <definedName name="phi0">'Opé_Imaginaires'!$AD$3:$AD$5</definedName>
    <definedName name="signe1">'Opé_Imaginaires'!$W$3:$W$5</definedName>
    <definedName name="signe2">'Opé_Imaginaires'!$AE$3:$AE$5</definedName>
    <definedName name="signe3">'Opé_Imaginaires'!$AF$3:$AF$5</definedName>
    <definedName name="x">'Opé_Imaginaires'!$D$28:$F$28</definedName>
    <definedName name="y">'Opé_Imaginaires'!$C$29:$C$31</definedName>
    <definedName name="_xlnm.Print_Area" localSheetId="0">'CarréMagique 3x3'!$B$3:$R$16</definedName>
    <definedName name="_xlnm.Print_Area" localSheetId="1">'Tableaux de nombres'!$B$3:$S$18</definedName>
  </definedNames>
  <calcPr fullCalcOnLoad="1"/>
</workbook>
</file>

<file path=xl/sharedStrings.xml><?xml version="1.0" encoding="utf-8"?>
<sst xmlns="http://schemas.openxmlformats.org/spreadsheetml/2006/main" count="152" uniqueCount="83">
  <si>
    <t xml:space="preserve">  __</t>
  </si>
  <si>
    <t>/</t>
  </si>
  <si>
    <t>——</t>
  </si>
  <si>
    <t>|</t>
  </si>
  <si>
    <t>\</t>
  </si>
  <si>
    <t xml:space="preserve"> \__</t>
  </si>
  <si>
    <t>A toi de disposer dans les cases bleutées ci-contre les 9 entiers de 1 à 9 pour que les sommes des lignes, des colonnes, des diagonales,  soient toutes égales.</t>
  </si>
  <si>
    <t>Pour voir une solution possible (pendant 5 secondes) appuie sur la combinaison de touches :</t>
  </si>
  <si>
    <t>[Ctrl]+m</t>
  </si>
  <si>
    <t>[Ctrl]+r</t>
  </si>
  <si>
    <t>Pour tout reprendre à zéro appuie sur la combinaison de touches :</t>
  </si>
  <si>
    <t>CARRES MAGIQUES D'ORDRE 3</t>
  </si>
  <si>
    <t>Pas touche !</t>
  </si>
  <si>
    <t>¤ L'ordinateur gère les calculs immédiats et pointe les erreurs les plus flagrantes.</t>
  </si>
  <si>
    <t>¤ On permet ainsi à l'enfant de se concentrer uniquement sur une stratégie efficace de recherche d'une solution.</t>
  </si>
  <si>
    <t>Au fait, pourquoi le nombre 5 est-il
obligatoirement au centre du carré?</t>
  </si>
  <si>
    <t>Carré33</t>
  </si>
  <si>
    <t>pas touche !</t>
  </si>
  <si>
    <t>¤ Source : André Béthermin, Arras 2000, repris par F. Boule</t>
  </si>
  <si>
    <t>+</t>
  </si>
  <si>
    <t>Tableaux de Nombres 2x2
d'après A. Bethermin
Arras 2000</t>
  </si>
  <si>
    <t>Bethermin</t>
  </si>
  <si>
    <t>laliste</t>
  </si>
  <si>
    <t>Pour valider une saisie, n'oublie pas d'appuyer sur la touche [Entrée].</t>
  </si>
  <si>
    <t>Danger : ne pas toucher à la structure de la feuille sous peine de la rendre inopérante !</t>
  </si>
  <si>
    <t>Opérations Imaginaires</t>
  </si>
  <si>
    <t>D'après F. Boule</t>
  </si>
  <si>
    <t>¤</t>
  </si>
  <si>
    <t>niveau</t>
  </si>
  <si>
    <t>forme1</t>
  </si>
  <si>
    <t>forme2</t>
  </si>
  <si>
    <t>aux</t>
  </si>
  <si>
    <t>signe1</t>
  </si>
  <si>
    <t>a</t>
  </si>
  <si>
    <t>b</t>
  </si>
  <si>
    <t>a'</t>
  </si>
  <si>
    <t>b'</t>
  </si>
  <si>
    <t>a"</t>
  </si>
  <si>
    <t>b"</t>
  </si>
  <si>
    <t>phi0</t>
  </si>
  <si>
    <t>signe2</t>
  </si>
  <si>
    <t>signe3</t>
  </si>
  <si>
    <t>n°forme</t>
  </si>
  <si>
    <t>formuleMaths</t>
  </si>
  <si>
    <t>formuleRC</t>
  </si>
  <si>
    <t>Il s'agit de découvrir la règle qui à deux nombres associent un troisième.</t>
  </si>
  <si>
    <t>facile</t>
  </si>
  <si>
    <t>produit ± phi0</t>
  </si>
  <si>
    <t>aX ± bY</t>
  </si>
  <si>
    <t>La règle fait appel à une combinaison du produit (xy) de la somme (x+y) des nombres eux-mêmes.</t>
  </si>
  <si>
    <t>moyen</t>
  </si>
  <si>
    <t>phi0 - produit</t>
  </si>
  <si>
    <t>aSomme ± b</t>
  </si>
  <si>
    <t>Des coefficients entiers peuvent affecter les composants de cette règle.</t>
  </si>
  <si>
    <t>difficile</t>
  </si>
  <si>
    <t>Produit + aX ± bY ± phi0</t>
  </si>
  <si>
    <t>aProduit-bsomme</t>
  </si>
  <si>
    <t>1/ Choisis le niveau de difficulté de l'énigme :</t>
  </si>
  <si>
    <t>2/ Appuie sur la combinaison de touches</t>
  </si>
  <si>
    <t>3/ A toi de compléter le tableau</t>
  </si>
  <si>
    <t xml:space="preserve"> + </t>
  </si>
  <si>
    <t/>
  </si>
  <si>
    <t xml:space="preserve"> - </t>
  </si>
  <si>
    <t>3*</t>
  </si>
  <si>
    <t>Indicateur de validité</t>
  </si>
  <si>
    <t>36 - x*y</t>
  </si>
  <si>
    <t>4/ Pour voir la solution  (5 secondes max)</t>
  </si>
  <si>
    <t>La formule :</t>
  </si>
  <si>
    <t>Le tableau complet :</t>
  </si>
  <si>
    <t>¤ L'ordinateur gère les calculs immédiats et pointe les réponses erronées.</t>
  </si>
  <si>
    <r>
      <t>[Ctrl] + r</t>
    </r>
    <r>
      <rPr>
        <b/>
        <sz val="14"/>
        <rFont val="Arial"/>
        <family val="2"/>
      </rPr>
      <t xml:space="preserve"> pour générer une nouvelle devinette</t>
    </r>
  </si>
  <si>
    <r>
      <t xml:space="preserve">appuie sur la combinaison de touches </t>
    </r>
    <r>
      <rPr>
        <b/>
        <sz val="14"/>
        <color indexed="53"/>
        <rFont val="Arial"/>
        <family val="2"/>
      </rPr>
      <t>[Ctrl] + m</t>
    </r>
    <r>
      <rPr>
        <b/>
        <sz val="14"/>
        <rFont val="Arial"/>
        <family val="2"/>
      </rPr>
      <t xml:space="preserve"> .</t>
    </r>
  </si>
  <si>
    <t>2*</t>
  </si>
  <si>
    <t xml:space="preserve"> + 3</t>
  </si>
  <si>
    <t>Produit + 3</t>
  </si>
  <si>
    <t>x*y + 3</t>
  </si>
  <si>
    <t>4*</t>
  </si>
  <si>
    <t>128 - Produit</t>
  </si>
  <si>
    <t>128 - x*y</t>
  </si>
  <si>
    <t xml:space="preserve"> - 3</t>
  </si>
  <si>
    <t>2Produit - Somme</t>
  </si>
  <si>
    <t>2*x*y - (x + y)</t>
  </si>
  <si>
    <t>A toi de disposer dans les cases bleutées ci-contre les 4 entiers indiqués dans la liste ci-dessus pour que les sommes des lignes et des colonnes soient justes.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</si>
</sst>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2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4"/>
      <color indexed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53"/>
      <name val="Arial"/>
      <family val="2"/>
    </font>
    <font>
      <sz val="14"/>
      <color indexed="53"/>
      <name val="Arial"/>
      <family val="2"/>
    </font>
    <font>
      <b/>
      <sz val="10"/>
      <color indexed="10"/>
      <name val="Arial"/>
      <family val="2"/>
    </font>
    <font>
      <b/>
      <sz val="16"/>
      <color indexed="62"/>
      <name val="Arial"/>
      <family val="2"/>
    </font>
    <font>
      <sz val="10"/>
      <color indexed="41"/>
      <name val="Geneva"/>
      <family val="0"/>
    </font>
    <font>
      <b/>
      <sz val="12"/>
      <color indexed="10"/>
      <name val="Arial"/>
      <family val="2"/>
    </font>
    <font>
      <b/>
      <sz val="10"/>
      <color indexed="10"/>
      <name val="Geneva"/>
      <family val="0"/>
    </font>
    <font>
      <sz val="12"/>
      <color indexed="51"/>
      <name val="Geneva"/>
      <family val="0"/>
    </font>
    <font>
      <b/>
      <sz val="8"/>
      <color indexed="51"/>
      <name val="Geneva"/>
      <family val="0"/>
    </font>
    <font>
      <b/>
      <sz val="12"/>
      <color indexed="42"/>
      <name val="Arial"/>
      <family val="2"/>
    </font>
    <font>
      <b/>
      <sz val="12"/>
      <color indexed="52"/>
      <name val="Arial"/>
      <family val="2"/>
    </font>
    <font>
      <b/>
      <sz val="18"/>
      <color indexed="53"/>
      <name val="Wingdings"/>
      <family val="0"/>
    </font>
    <font>
      <b/>
      <sz val="18"/>
      <color indexed="1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Wingdings"/>
      <family val="0"/>
    </font>
    <font>
      <b/>
      <sz val="14"/>
      <color indexed="9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double"/>
      <top style="double"/>
      <bottom style="double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medium"/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double">
        <color indexed="10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ashDot"/>
      <top style="medium"/>
      <bottom style="dashDot"/>
    </border>
    <border>
      <left style="dashDot"/>
      <right style="dashDot"/>
      <top style="medium"/>
      <bottom style="dashDot"/>
    </border>
    <border>
      <left style="dashDot"/>
      <right style="medium"/>
      <top style="medium"/>
      <bottom style="dashDot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ashDot"/>
      <top style="dashDot"/>
      <bottom style="dashDot"/>
    </border>
    <border>
      <left style="dashDot"/>
      <right style="dashDot"/>
      <top style="dashDot"/>
      <bottom style="dashDot"/>
    </border>
    <border>
      <left style="dashDot"/>
      <right style="medium"/>
      <top style="dashDot"/>
      <bottom style="dashDot"/>
    </border>
    <border>
      <left style="medium"/>
      <right style="medium"/>
      <top>
        <color indexed="63"/>
      </top>
      <bottom style="medium"/>
    </border>
    <border>
      <left style="medium"/>
      <right style="dashDot"/>
      <top style="dashDot"/>
      <bottom style="medium"/>
    </border>
    <border>
      <left style="dashDot"/>
      <right style="dashDot"/>
      <top style="dashDot"/>
      <bottom style="medium"/>
    </border>
    <border>
      <left style="dashDot"/>
      <right style="medium"/>
      <top style="dash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1" borderId="10" xfId="0" applyFont="1" applyFill="1" applyBorder="1" applyAlignment="1">
      <alignment/>
    </xf>
    <xf numFmtId="0" fontId="4" fillId="1" borderId="0" xfId="0" applyFont="1" applyFill="1" applyBorder="1" applyAlignment="1">
      <alignment/>
    </xf>
    <xf numFmtId="0" fontId="4" fillId="1" borderId="0" xfId="0" applyFont="1" applyFill="1" applyBorder="1" applyAlignment="1">
      <alignment horizontal="center"/>
    </xf>
    <xf numFmtId="0" fontId="4" fillId="1" borderId="11" xfId="0" applyFont="1" applyFill="1" applyBorder="1" applyAlignment="1">
      <alignment/>
    </xf>
    <xf numFmtId="0" fontId="4" fillId="1" borderId="12" xfId="0" applyFont="1" applyFill="1" applyBorder="1" applyAlignment="1">
      <alignment/>
    </xf>
    <xf numFmtId="1" fontId="4" fillId="33" borderId="13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center" vertical="center"/>
    </xf>
    <xf numFmtId="0" fontId="4" fillId="1" borderId="22" xfId="0" applyFont="1" applyFill="1" applyBorder="1" applyAlignment="1">
      <alignment horizontal="center" vertical="center"/>
    </xf>
    <xf numFmtId="0" fontId="4" fillId="1" borderId="1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4" fillId="36" borderId="25" xfId="0" applyFont="1" applyFill="1" applyBorder="1" applyAlignment="1">
      <alignment/>
    </xf>
    <xf numFmtId="0" fontId="4" fillId="36" borderId="25" xfId="0" applyFont="1" applyFill="1" applyBorder="1" applyAlignment="1">
      <alignment horizontal="left"/>
    </xf>
    <xf numFmtId="0" fontId="6" fillId="36" borderId="25" xfId="0" applyFont="1" applyFill="1" applyBorder="1" applyAlignment="1">
      <alignment horizontal="left"/>
    </xf>
    <xf numFmtId="0" fontId="4" fillId="36" borderId="26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/>
    </xf>
    <xf numFmtId="0" fontId="6" fillId="36" borderId="25" xfId="0" applyFont="1" applyFill="1" applyBorder="1" applyAlignment="1">
      <alignment/>
    </xf>
    <xf numFmtId="0" fontId="12" fillId="36" borderId="31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7" fillId="36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center"/>
    </xf>
    <xf numFmtId="0" fontId="0" fillId="36" borderId="34" xfId="0" applyFill="1" applyBorder="1" applyAlignment="1">
      <alignment/>
    </xf>
    <xf numFmtId="0" fontId="0" fillId="36" borderId="34" xfId="0" applyFill="1" applyBorder="1" applyAlignment="1">
      <alignment horizontal="left"/>
    </xf>
    <xf numFmtId="0" fontId="0" fillId="36" borderId="0" xfId="0" applyFill="1" applyBorder="1" applyAlignment="1">
      <alignment vertical="center" wrapText="1"/>
    </xf>
    <xf numFmtId="0" fontId="6" fillId="36" borderId="22" xfId="0" applyFont="1" applyFill="1" applyBorder="1" applyAlignment="1">
      <alignment vertical="center" wrapText="1"/>
    </xf>
    <xf numFmtId="0" fontId="0" fillId="36" borderId="22" xfId="0" applyFill="1" applyBorder="1" applyAlignment="1">
      <alignment vertical="center" wrapText="1"/>
    </xf>
    <xf numFmtId="0" fontId="4" fillId="1" borderId="28" xfId="0" applyFont="1" applyFill="1" applyBorder="1" applyAlignment="1">
      <alignment/>
    </xf>
    <xf numFmtId="0" fontId="4" fillId="1" borderId="29" xfId="0" applyFont="1" applyFill="1" applyBorder="1" applyAlignment="1">
      <alignment/>
    </xf>
    <xf numFmtId="0" fontId="4" fillId="34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wrapText="1"/>
    </xf>
    <xf numFmtId="0" fontId="0" fillId="37" borderId="0" xfId="0" applyFill="1" applyAlignment="1">
      <alignment/>
    </xf>
    <xf numFmtId="0" fontId="0" fillId="37" borderId="0" xfId="0" applyFill="1" applyAlignment="1">
      <alignment horizontal="left"/>
    </xf>
    <xf numFmtId="0" fontId="0" fillId="37" borderId="0" xfId="0" applyFill="1" applyAlignment="1">
      <alignment horizontal="center"/>
    </xf>
    <xf numFmtId="0" fontId="0" fillId="37" borderId="0" xfId="0" applyNumberFormat="1" applyFill="1" applyAlignment="1">
      <alignment/>
    </xf>
    <xf numFmtId="0" fontId="0" fillId="37" borderId="35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37" xfId="0" applyFill="1" applyBorder="1" applyAlignment="1">
      <alignment/>
    </xf>
    <xf numFmtId="0" fontId="15" fillId="38" borderId="0" xfId="0" applyFont="1" applyFill="1" applyBorder="1" applyAlignment="1">
      <alignment/>
    </xf>
    <xf numFmtId="0" fontId="15" fillId="38" borderId="0" xfId="0" applyFont="1" applyFill="1" applyBorder="1" applyAlignment="1">
      <alignment horizontal="center"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/>
    </xf>
    <xf numFmtId="0" fontId="18" fillId="37" borderId="0" xfId="0" applyFont="1" applyFill="1" applyAlignment="1">
      <alignment/>
    </xf>
    <xf numFmtId="0" fontId="0" fillId="38" borderId="35" xfId="0" applyFill="1" applyBorder="1" applyAlignment="1">
      <alignment/>
    </xf>
    <xf numFmtId="0" fontId="0" fillId="38" borderId="42" xfId="0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37" xfId="0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41" xfId="0" applyFill="1" applyBorder="1" applyAlignment="1">
      <alignment/>
    </xf>
    <xf numFmtId="0" fontId="13" fillId="38" borderId="40" xfId="0" applyFont="1" applyFill="1" applyBorder="1" applyAlignment="1">
      <alignment/>
    </xf>
    <xf numFmtId="0" fontId="19" fillId="38" borderId="0" xfId="0" applyFont="1" applyFill="1" applyBorder="1" applyAlignment="1">
      <alignment horizontal="center"/>
    </xf>
    <xf numFmtId="1" fontId="4" fillId="33" borderId="43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1" fontId="4" fillId="36" borderId="22" xfId="0" applyNumberFormat="1" applyFont="1" applyFill="1" applyBorder="1" applyAlignment="1">
      <alignment horizontal="center" vertical="center"/>
    </xf>
    <xf numFmtId="1" fontId="4" fillId="36" borderId="29" xfId="0" applyNumberFormat="1" applyFont="1" applyFill="1" applyBorder="1" applyAlignment="1">
      <alignment horizontal="center" vertical="center"/>
    </xf>
    <xf numFmtId="1" fontId="4" fillId="36" borderId="12" xfId="0" applyNumberFormat="1" applyFont="1" applyFill="1" applyBorder="1" applyAlignment="1">
      <alignment horizontal="center" vertical="center"/>
    </xf>
    <xf numFmtId="1" fontId="4" fillId="36" borderId="0" xfId="0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left" vertical="center"/>
    </xf>
    <xf numFmtId="0" fontId="0" fillId="36" borderId="27" xfId="0" applyFill="1" applyBorder="1" applyAlignment="1">
      <alignment/>
    </xf>
    <xf numFmtId="0" fontId="20" fillId="39" borderId="0" xfId="0" applyFont="1" applyFill="1" applyBorder="1" applyAlignment="1">
      <alignment horizontal="center"/>
    </xf>
    <xf numFmtId="0" fontId="20" fillId="39" borderId="0" xfId="0" applyFont="1" applyFill="1" applyBorder="1" applyAlignment="1">
      <alignment/>
    </xf>
    <xf numFmtId="0" fontId="8" fillId="37" borderId="36" xfId="0" applyFont="1" applyFill="1" applyBorder="1" applyAlignment="1">
      <alignment/>
    </xf>
    <xf numFmtId="0" fontId="20" fillId="37" borderId="37" xfId="0" applyFont="1" applyFill="1" applyBorder="1" applyAlignment="1">
      <alignment horizontal="center"/>
    </xf>
    <xf numFmtId="0" fontId="8" fillId="37" borderId="38" xfId="0" applyFont="1" applyFill="1" applyBorder="1" applyAlignment="1">
      <alignment/>
    </xf>
    <xf numFmtId="0" fontId="8" fillId="37" borderId="40" xfId="0" applyFont="1" applyFill="1" applyBorder="1" applyAlignment="1">
      <alignment/>
    </xf>
    <xf numFmtId="0" fontId="8" fillId="37" borderId="41" xfId="0" applyFont="1" applyFill="1" applyBorder="1" applyAlignment="1">
      <alignment/>
    </xf>
    <xf numFmtId="0" fontId="20" fillId="37" borderId="39" xfId="0" applyFont="1" applyFill="1" applyBorder="1" applyAlignment="1">
      <alignment horizontal="center"/>
    </xf>
    <xf numFmtId="0" fontId="16" fillId="37" borderId="44" xfId="0" applyFont="1" applyFill="1" applyBorder="1" applyAlignment="1">
      <alignment horizontal="center"/>
    </xf>
    <xf numFmtId="0" fontId="20" fillId="37" borderId="45" xfId="0" applyFont="1" applyFill="1" applyBorder="1" applyAlignment="1">
      <alignment horizontal="center"/>
    </xf>
    <xf numFmtId="0" fontId="20" fillId="37" borderId="46" xfId="0" applyFont="1" applyFill="1" applyBorder="1" applyAlignment="1">
      <alignment horizontal="center"/>
    </xf>
    <xf numFmtId="0" fontId="21" fillId="37" borderId="0" xfId="0" applyFont="1" applyFill="1" applyAlignment="1">
      <alignment/>
    </xf>
    <xf numFmtId="0" fontId="13" fillId="36" borderId="27" xfId="0" applyFont="1" applyFill="1" applyBorder="1" applyAlignment="1">
      <alignment horizontal="center" vertical="top"/>
    </xf>
    <xf numFmtId="0" fontId="4" fillId="36" borderId="0" xfId="0" applyFont="1" applyFill="1" applyBorder="1" applyAlignment="1" applyProtection="1">
      <alignment horizontal="center" vertical="center"/>
      <protection locked="0"/>
    </xf>
    <xf numFmtId="0" fontId="11" fillId="36" borderId="0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 applyProtection="1">
      <alignment horizontal="center"/>
      <protection locked="0"/>
    </xf>
    <xf numFmtId="0" fontId="7" fillId="36" borderId="29" xfId="0" applyFont="1" applyFill="1" applyBorder="1" applyAlignment="1" quotePrefix="1">
      <alignment horizontal="center" vertical="center"/>
    </xf>
    <xf numFmtId="0" fontId="7" fillId="36" borderId="10" xfId="0" applyFont="1" applyFill="1" applyBorder="1" applyAlignment="1" quotePrefix="1">
      <alignment horizontal="center" vertical="center"/>
    </xf>
    <xf numFmtId="0" fontId="7" fillId="36" borderId="22" xfId="0" applyFont="1" applyFill="1" applyBorder="1" applyAlignment="1" quotePrefix="1">
      <alignment horizontal="center" vertical="center"/>
    </xf>
    <xf numFmtId="0" fontId="7" fillId="36" borderId="12" xfId="0" applyFont="1" applyFill="1" applyBorder="1" applyAlignment="1" quotePrefix="1">
      <alignment horizontal="center" vertical="center"/>
    </xf>
    <xf numFmtId="0" fontId="4" fillId="36" borderId="0" xfId="0" applyFont="1" applyFill="1" applyBorder="1" applyAlignment="1" applyProtection="1">
      <alignment horizontal="left" vertical="center"/>
      <protection locked="0"/>
    </xf>
    <xf numFmtId="0" fontId="22" fillId="36" borderId="0" xfId="0" applyFont="1" applyFill="1" applyAlignment="1" applyProtection="1">
      <alignment horizontal="center" vertical="center"/>
      <protection locked="0"/>
    </xf>
    <xf numFmtId="0" fontId="11" fillId="36" borderId="27" xfId="0" applyFont="1" applyFill="1" applyBorder="1" applyAlignment="1">
      <alignment horizontal="left" vertical="center"/>
    </xf>
    <xf numFmtId="0" fontId="4" fillId="36" borderId="47" xfId="0" applyFont="1" applyFill="1" applyBorder="1" applyAlignment="1" applyProtection="1">
      <alignment horizontal="center" vertical="center"/>
      <protection locked="0"/>
    </xf>
    <xf numFmtId="0" fontId="4" fillId="36" borderId="34" xfId="0" applyFont="1" applyFill="1" applyBorder="1" applyAlignment="1" applyProtection="1">
      <alignment/>
      <protection locked="0"/>
    </xf>
    <xf numFmtId="0" fontId="4" fillId="36" borderId="34" xfId="0" applyFont="1" applyFill="1" applyBorder="1" applyAlignment="1" applyProtection="1">
      <alignment horizontal="center" vertical="center"/>
      <protection locked="0"/>
    </xf>
    <xf numFmtId="0" fontId="11" fillId="36" borderId="0" xfId="0" applyFont="1" applyFill="1" applyBorder="1" applyAlignment="1" applyProtection="1">
      <alignment horizontal="left" vertical="center"/>
      <protection locked="0"/>
    </xf>
    <xf numFmtId="0" fontId="22" fillId="36" borderId="0" xfId="0" applyFont="1" applyFill="1" applyBorder="1" applyAlignment="1" applyProtection="1">
      <alignment horizontal="center" vertical="center"/>
      <protection locked="0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1" fontId="20" fillId="39" borderId="0" xfId="0" applyNumberFormat="1" applyFont="1" applyFill="1" applyBorder="1" applyAlignment="1">
      <alignment horizontal="center"/>
    </xf>
    <xf numFmtId="0" fontId="0" fillId="37" borderId="45" xfId="0" applyFill="1" applyBorder="1" applyAlignment="1">
      <alignment/>
    </xf>
    <xf numFmtId="0" fontId="0" fillId="36" borderId="31" xfId="0" applyFill="1" applyBorder="1" applyAlignment="1">
      <alignment/>
    </xf>
    <xf numFmtId="0" fontId="20" fillId="37" borderId="35" xfId="0" applyFont="1" applyFill="1" applyBorder="1" applyAlignment="1">
      <alignment horizontal="center"/>
    </xf>
    <xf numFmtId="0" fontId="20" fillId="37" borderId="42" xfId="0" applyFont="1" applyFill="1" applyBorder="1" applyAlignment="1">
      <alignment horizontal="center"/>
    </xf>
    <xf numFmtId="0" fontId="20" fillId="37" borderId="36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20" fillId="37" borderId="38" xfId="0" applyFont="1" applyFill="1" applyBorder="1" applyAlignment="1">
      <alignment horizontal="center"/>
    </xf>
    <xf numFmtId="0" fontId="20" fillId="37" borderId="40" xfId="0" applyFont="1" applyFill="1" applyBorder="1" applyAlignment="1">
      <alignment horizontal="center"/>
    </xf>
    <xf numFmtId="0" fontId="20" fillId="37" borderId="41" xfId="0" applyFont="1" applyFill="1" applyBorder="1" applyAlignment="1">
      <alignment horizontal="center"/>
    </xf>
    <xf numFmtId="0" fontId="0" fillId="37" borderId="42" xfId="0" applyFill="1" applyBorder="1" applyAlignment="1">
      <alignment/>
    </xf>
    <xf numFmtId="0" fontId="24" fillId="37" borderId="36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25" fillId="37" borderId="38" xfId="0" applyFont="1" applyFill="1" applyBorder="1" applyAlignment="1" applyProtection="1">
      <alignment horizontal="center"/>
      <protection locked="0"/>
    </xf>
    <xf numFmtId="0" fontId="25" fillId="37" borderId="41" xfId="0" applyFont="1" applyFill="1" applyBorder="1" applyAlignment="1" applyProtection="1">
      <alignment horizontal="center"/>
      <protection locked="0"/>
    </xf>
    <xf numFmtId="0" fontId="0" fillId="37" borderId="48" xfId="0" applyFill="1" applyBorder="1" applyAlignment="1">
      <alignment/>
    </xf>
    <xf numFmtId="0" fontId="16" fillId="37" borderId="0" xfId="0" applyFont="1" applyFill="1" applyAlignment="1">
      <alignment/>
    </xf>
    <xf numFmtId="0" fontId="27" fillId="36" borderId="0" xfId="50" applyFill="1" applyBorder="1">
      <alignment/>
      <protection/>
    </xf>
    <xf numFmtId="0" fontId="27" fillId="36" borderId="0" xfId="50" applyFill="1">
      <alignment/>
      <protection/>
    </xf>
    <xf numFmtId="0" fontId="27" fillId="37" borderId="0" xfId="50" applyFill="1">
      <alignment/>
      <protection/>
    </xf>
    <xf numFmtId="0" fontId="27" fillId="37" borderId="0" xfId="50" applyFill="1" applyAlignment="1">
      <alignment horizontal="center"/>
      <protection/>
    </xf>
    <xf numFmtId="0" fontId="27" fillId="0" borderId="0" xfId="50">
      <alignment/>
      <protection/>
    </xf>
    <xf numFmtId="0" fontId="28" fillId="36" borderId="0" xfId="50" applyFont="1" applyFill="1">
      <alignment/>
      <protection/>
    </xf>
    <xf numFmtId="0" fontId="29" fillId="36" borderId="0" xfId="50" applyFont="1" applyFill="1">
      <alignment/>
      <protection/>
    </xf>
    <xf numFmtId="0" fontId="30" fillId="37" borderId="49" xfId="50" applyFont="1" applyFill="1" applyBorder="1">
      <alignment/>
      <protection/>
    </xf>
    <xf numFmtId="0" fontId="30" fillId="37" borderId="50" xfId="50" applyFont="1" applyFill="1" applyBorder="1">
      <alignment/>
      <protection/>
    </xf>
    <xf numFmtId="0" fontId="30" fillId="37" borderId="51" xfId="50" applyFont="1" applyFill="1" applyBorder="1">
      <alignment/>
      <protection/>
    </xf>
    <xf numFmtId="0" fontId="30" fillId="37" borderId="52" xfId="50" applyFont="1" applyFill="1" applyBorder="1">
      <alignment/>
      <protection/>
    </xf>
    <xf numFmtId="0" fontId="30" fillId="37" borderId="53" xfId="50" applyFont="1" applyFill="1" applyBorder="1" applyAlignment="1">
      <alignment horizontal="center"/>
      <protection/>
    </xf>
    <xf numFmtId="0" fontId="30" fillId="37" borderId="54" xfId="50" applyFont="1" applyFill="1" applyBorder="1" applyAlignment="1">
      <alignment horizontal="center"/>
      <protection/>
    </xf>
    <xf numFmtId="0" fontId="30" fillId="37" borderId="55" xfId="50" applyFont="1" applyFill="1" applyBorder="1">
      <alignment/>
      <protection/>
    </xf>
    <xf numFmtId="0" fontId="30" fillId="37" borderId="0" xfId="50" applyFont="1" applyFill="1" applyBorder="1">
      <alignment/>
      <protection/>
    </xf>
    <xf numFmtId="0" fontId="30" fillId="37" borderId="56" xfId="50" applyFont="1" applyFill="1" applyBorder="1">
      <alignment/>
      <protection/>
    </xf>
    <xf numFmtId="0" fontId="30" fillId="37" borderId="0" xfId="50" applyFont="1" applyFill="1" applyBorder="1" applyAlignment="1">
      <alignment horizontal="center"/>
      <protection/>
    </xf>
    <xf numFmtId="0" fontId="30" fillId="37" borderId="57" xfId="50" applyFont="1" applyFill="1" applyBorder="1" applyAlignment="1">
      <alignment horizontal="center"/>
      <protection/>
    </xf>
    <xf numFmtId="0" fontId="30" fillId="37" borderId="58" xfId="50" applyFont="1" applyFill="1" applyBorder="1">
      <alignment/>
      <protection/>
    </xf>
    <xf numFmtId="0" fontId="27" fillId="36" borderId="0" xfId="50" applyFill="1" applyAlignment="1">
      <alignment horizontal="left"/>
      <protection/>
    </xf>
    <xf numFmtId="0" fontId="30" fillId="37" borderId="59" xfId="50" applyFont="1" applyFill="1" applyBorder="1">
      <alignment/>
      <protection/>
    </xf>
    <xf numFmtId="0" fontId="30" fillId="37" borderId="60" xfId="50" applyFont="1" applyFill="1" applyBorder="1">
      <alignment/>
      <protection/>
    </xf>
    <xf numFmtId="0" fontId="30" fillId="37" borderId="61" xfId="50" applyFont="1" applyFill="1" applyBorder="1">
      <alignment/>
      <protection/>
    </xf>
    <xf numFmtId="0" fontId="27" fillId="36" borderId="0" xfId="50" applyFill="1" applyAlignment="1">
      <alignment horizontal="right" vertical="center"/>
      <protection/>
    </xf>
    <xf numFmtId="0" fontId="30" fillId="37" borderId="62" xfId="50" applyFont="1" applyFill="1" applyBorder="1">
      <alignment/>
      <protection/>
    </xf>
    <xf numFmtId="0" fontId="30" fillId="37" borderId="57" xfId="50" applyFont="1" applyFill="1" applyBorder="1">
      <alignment/>
      <protection/>
    </xf>
    <xf numFmtId="0" fontId="31" fillId="36" borderId="0" xfId="50" applyFont="1" applyFill="1" applyAlignment="1">
      <alignment horizontal="left" vertical="center"/>
      <protection/>
    </xf>
    <xf numFmtId="0" fontId="31" fillId="36" borderId="0" xfId="50" applyFont="1" applyFill="1" applyAlignment="1">
      <alignment horizontal="center"/>
      <protection/>
    </xf>
    <xf numFmtId="0" fontId="30" fillId="37" borderId="63" xfId="50" applyFont="1" applyFill="1" applyBorder="1">
      <alignment/>
      <protection/>
    </xf>
    <xf numFmtId="0" fontId="30" fillId="37" borderId="64" xfId="50" applyFont="1" applyFill="1" applyBorder="1">
      <alignment/>
      <protection/>
    </xf>
    <xf numFmtId="0" fontId="30" fillId="37" borderId="64" xfId="50" applyFont="1" applyFill="1" applyBorder="1" applyAlignment="1">
      <alignment horizontal="center"/>
      <protection/>
    </xf>
    <xf numFmtId="0" fontId="30" fillId="37" borderId="65" xfId="50" applyFont="1" applyFill="1" applyBorder="1" applyAlignment="1">
      <alignment horizontal="center"/>
      <protection/>
    </xf>
    <xf numFmtId="0" fontId="32" fillId="37" borderId="0" xfId="50" applyFont="1" applyFill="1" applyAlignment="1">
      <alignment horizontal="center"/>
      <protection/>
    </xf>
    <xf numFmtId="0" fontId="11" fillId="36" borderId="0" xfId="50" applyFont="1" applyFill="1" applyAlignment="1">
      <alignment horizontal="left" vertical="center"/>
      <protection/>
    </xf>
    <xf numFmtId="0" fontId="30" fillId="37" borderId="0" xfId="50" applyFont="1" applyFill="1">
      <alignment/>
      <protection/>
    </xf>
    <xf numFmtId="0" fontId="30" fillId="37" borderId="0" xfId="50" applyFont="1" applyFill="1" applyAlignment="1">
      <alignment horizontal="center"/>
      <protection/>
    </xf>
    <xf numFmtId="0" fontId="31" fillId="36" borderId="66" xfId="50" applyFont="1" applyFill="1" applyBorder="1" applyAlignment="1">
      <alignment horizontal="center"/>
      <protection/>
    </xf>
    <xf numFmtId="0" fontId="31" fillId="36" borderId="67" xfId="50" applyFont="1" applyFill="1" applyBorder="1" applyAlignment="1">
      <alignment horizontal="center"/>
      <protection/>
    </xf>
    <xf numFmtId="0" fontId="31" fillId="36" borderId="68" xfId="50" applyFont="1" applyFill="1" applyBorder="1" applyAlignment="1">
      <alignment horizontal="center"/>
      <protection/>
    </xf>
    <xf numFmtId="0" fontId="31" fillId="36" borderId="69" xfId="50" applyFont="1" applyFill="1" applyBorder="1" applyAlignment="1">
      <alignment horizontal="center"/>
      <protection/>
    </xf>
    <xf numFmtId="0" fontId="33" fillId="36" borderId="0" xfId="50" applyFont="1" applyFill="1">
      <alignment/>
      <protection/>
    </xf>
    <xf numFmtId="0" fontId="11" fillId="36" borderId="0" xfId="50" applyFont="1" applyFill="1" applyAlignment="1">
      <alignment horizontal="center"/>
      <protection/>
    </xf>
    <xf numFmtId="0" fontId="31" fillId="36" borderId="70" xfId="50" applyFont="1" applyFill="1" applyBorder="1" applyAlignment="1">
      <alignment horizontal="center"/>
      <protection/>
    </xf>
    <xf numFmtId="0" fontId="31" fillId="36" borderId="0" xfId="50" applyFont="1" applyFill="1" applyBorder="1" applyAlignment="1">
      <alignment horizontal="center"/>
      <protection/>
    </xf>
    <xf numFmtId="0" fontId="28" fillId="36" borderId="0" xfId="50" applyFont="1" applyFill="1" applyBorder="1" applyAlignment="1">
      <alignment horizontal="center"/>
      <protection/>
    </xf>
    <xf numFmtId="0" fontId="28" fillId="36" borderId="56" xfId="50" applyFont="1" applyFill="1" applyBorder="1" applyAlignment="1">
      <alignment horizontal="center"/>
      <protection/>
    </xf>
    <xf numFmtId="0" fontId="34" fillId="36" borderId="71" xfId="50" applyFont="1" applyFill="1" applyBorder="1" applyAlignment="1">
      <alignment horizontal="center" vertical="center"/>
      <protection/>
    </xf>
    <xf numFmtId="0" fontId="34" fillId="36" borderId="72" xfId="50" applyFont="1" applyFill="1" applyBorder="1" applyAlignment="1">
      <alignment horizontal="center" vertical="center"/>
      <protection/>
    </xf>
    <xf numFmtId="0" fontId="34" fillId="36" borderId="73" xfId="50" applyFont="1" applyFill="1" applyBorder="1" applyAlignment="1">
      <alignment horizontal="center" vertical="center"/>
      <protection/>
    </xf>
    <xf numFmtId="0" fontId="34" fillId="36" borderId="0" xfId="50" applyFont="1" applyFill="1" applyBorder="1" applyAlignment="1">
      <alignment horizontal="center"/>
      <protection/>
    </xf>
    <xf numFmtId="0" fontId="34" fillId="37" borderId="0" xfId="50" applyFont="1" applyFill="1" applyBorder="1" applyAlignment="1">
      <alignment horizontal="center"/>
      <protection/>
    </xf>
    <xf numFmtId="0" fontId="31" fillId="36" borderId="74" xfId="50" applyFont="1" applyFill="1" applyBorder="1" applyAlignment="1">
      <alignment horizontal="center"/>
      <protection/>
    </xf>
    <xf numFmtId="0" fontId="34" fillId="36" borderId="75" xfId="50" applyFont="1" applyFill="1" applyBorder="1" applyAlignment="1">
      <alignment horizontal="center" vertical="center"/>
      <protection/>
    </xf>
    <xf numFmtId="0" fontId="34" fillId="36" borderId="76" xfId="50" applyFont="1" applyFill="1" applyBorder="1" applyAlignment="1">
      <alignment horizontal="center" vertical="center"/>
      <protection/>
    </xf>
    <xf numFmtId="0" fontId="34" fillId="36" borderId="77" xfId="50" applyFont="1" applyFill="1" applyBorder="1" applyAlignment="1">
      <alignment horizontal="center" vertical="center"/>
      <protection/>
    </xf>
    <xf numFmtId="0" fontId="31" fillId="36" borderId="78" xfId="50" applyFont="1" applyFill="1" applyBorder="1" applyAlignment="1">
      <alignment horizontal="center"/>
      <protection/>
    </xf>
    <xf numFmtId="0" fontId="31" fillId="36" borderId="60" xfId="50" applyFont="1" applyFill="1" applyBorder="1" applyAlignment="1">
      <alignment horizontal="center"/>
      <protection/>
    </xf>
    <xf numFmtId="0" fontId="31" fillId="36" borderId="61" xfId="50" applyFont="1" applyFill="1" applyBorder="1" applyAlignment="1">
      <alignment horizontal="center"/>
      <protection/>
    </xf>
    <xf numFmtId="0" fontId="34" fillId="36" borderId="79" xfId="50" applyFont="1" applyFill="1" applyBorder="1" applyAlignment="1">
      <alignment horizontal="center" vertical="center"/>
      <protection/>
    </xf>
    <xf numFmtId="0" fontId="34" fillId="36" borderId="80" xfId="50" applyFont="1" applyFill="1" applyBorder="1" applyAlignment="1">
      <alignment horizontal="center" vertical="center"/>
      <protection/>
    </xf>
    <xf numFmtId="0" fontId="34" fillId="36" borderId="81" xfId="50" applyFont="1" applyFill="1" applyBorder="1" applyAlignment="1">
      <alignment horizontal="center" vertical="center"/>
      <protection/>
    </xf>
    <xf numFmtId="0" fontId="31" fillId="36" borderId="0" xfId="50" applyFont="1" applyFill="1" applyAlignment="1">
      <alignment horizontal="right" vertical="center"/>
      <protection/>
    </xf>
    <xf numFmtId="0" fontId="28" fillId="36" borderId="0" xfId="50" applyFont="1" applyFill="1" applyAlignment="1">
      <alignment horizontal="right" vertical="center"/>
      <protection/>
    </xf>
    <xf numFmtId="0" fontId="27" fillId="37" borderId="0" xfId="50" applyFill="1" applyBorder="1">
      <alignment/>
      <protection/>
    </xf>
    <xf numFmtId="0" fontId="16" fillId="37" borderId="0" xfId="50" applyFont="1" applyFill="1">
      <alignment/>
      <protection/>
    </xf>
    <xf numFmtId="0" fontId="18" fillId="37" borderId="0" xfId="50" applyFont="1" applyFill="1">
      <alignment/>
      <protection/>
    </xf>
    <xf numFmtId="0" fontId="27" fillId="37" borderId="0" xfId="50" applyFill="1" applyBorder="1" applyAlignment="1">
      <alignment horizontal="center"/>
      <protection/>
    </xf>
    <xf numFmtId="0" fontId="27" fillId="0" borderId="0" xfId="50" applyAlignment="1">
      <alignment horizontal="center"/>
      <protection/>
    </xf>
    <xf numFmtId="0" fontId="33" fillId="36" borderId="66" xfId="50" applyFont="1" applyFill="1" applyBorder="1">
      <alignment/>
      <protection/>
    </xf>
    <xf numFmtId="0" fontId="33" fillId="36" borderId="82" xfId="50" applyFont="1" applyFill="1" applyBorder="1">
      <alignment/>
      <protection/>
    </xf>
    <xf numFmtId="0" fontId="33" fillId="36" borderId="83" xfId="50" applyFont="1" applyFill="1" applyBorder="1">
      <alignment/>
      <protection/>
    </xf>
    <xf numFmtId="0" fontId="33" fillId="36" borderId="84" xfId="50" applyFont="1" applyFill="1" applyBorder="1">
      <alignment/>
      <protection/>
    </xf>
    <xf numFmtId="0" fontId="33" fillId="36" borderId="0" xfId="50" applyFont="1" applyFill="1" applyBorder="1">
      <alignment/>
      <protection/>
    </xf>
    <xf numFmtId="0" fontId="35" fillId="36" borderId="0" xfId="50" applyFont="1" applyFill="1" applyBorder="1" applyAlignment="1">
      <alignment horizontal="right"/>
      <protection/>
    </xf>
    <xf numFmtId="0" fontId="35" fillId="36" borderId="0" xfId="50" applyFont="1" applyFill="1" applyBorder="1">
      <alignment/>
      <protection/>
    </xf>
    <xf numFmtId="0" fontId="33" fillId="36" borderId="56" xfId="50" applyFont="1" applyFill="1" applyBorder="1">
      <alignment/>
      <protection/>
    </xf>
    <xf numFmtId="0" fontId="35" fillId="36" borderId="0" xfId="50" applyFont="1" applyFill="1" applyBorder="1" applyAlignment="1">
      <alignment horizontal="center"/>
      <protection/>
    </xf>
    <xf numFmtId="0" fontId="33" fillId="36" borderId="85" xfId="50" applyFont="1" applyFill="1" applyBorder="1">
      <alignment/>
      <protection/>
    </xf>
    <xf numFmtId="0" fontId="33" fillId="36" borderId="60" xfId="50" applyFont="1" applyFill="1" applyBorder="1">
      <alignment/>
      <protection/>
    </xf>
    <xf numFmtId="0" fontId="33" fillId="36" borderId="61" xfId="50" applyFont="1" applyFill="1" applyBorder="1">
      <alignment/>
      <protection/>
    </xf>
    <xf numFmtId="0" fontId="0" fillId="36" borderId="0" xfId="0" applyNumberFormat="1" applyFill="1" applyAlignment="1">
      <alignment/>
    </xf>
    <xf numFmtId="0" fontId="36" fillId="36" borderId="0" xfId="0" applyFont="1" applyFill="1" applyBorder="1" applyAlignment="1" applyProtection="1">
      <alignment horizontal="right" vertical="center"/>
      <protection locked="0"/>
    </xf>
    <xf numFmtId="0" fontId="6" fillId="36" borderId="31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3" fillId="36" borderId="86" xfId="0" applyFont="1" applyFill="1" applyBorder="1" applyAlignment="1">
      <alignment horizontal="center" vertical="top" wrapText="1"/>
    </xf>
    <xf numFmtId="0" fontId="0" fillId="36" borderId="86" xfId="0" applyFill="1" applyBorder="1" applyAlignment="1">
      <alignment horizontal="center" vertical="top" wrapText="1"/>
    </xf>
    <xf numFmtId="0" fontId="14" fillId="36" borderId="86" xfId="0" applyFont="1" applyFill="1" applyBorder="1" applyAlignment="1">
      <alignment horizontal="center" vertical="top" wrapText="1"/>
    </xf>
    <xf numFmtId="0" fontId="17" fillId="37" borderId="42" xfId="0" applyFont="1" applyFill="1" applyBorder="1" applyAlignment="1">
      <alignment horizontal="center"/>
    </xf>
    <xf numFmtId="0" fontId="10" fillId="36" borderId="31" xfId="0" applyFont="1" applyFill="1" applyBorder="1" applyAlignment="1">
      <alignment wrapText="1"/>
    </xf>
    <xf numFmtId="0" fontId="13" fillId="36" borderId="2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wrapText="1"/>
    </xf>
    <xf numFmtId="0" fontId="8" fillId="36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0" fillId="0" borderId="31" xfId="0" applyFont="1" applyBorder="1" applyAlignment="1">
      <alignment vertical="center" wrapText="1"/>
    </xf>
    <xf numFmtId="0" fontId="14" fillId="36" borderId="27" xfId="0" applyFont="1" applyFill="1" applyBorder="1" applyAlignment="1">
      <alignment horizontal="center" vertical="top" wrapText="1"/>
    </xf>
    <xf numFmtId="0" fontId="16" fillId="37" borderId="42" xfId="0" applyFont="1" applyFill="1" applyBorder="1" applyAlignment="1">
      <alignment horizontal="center"/>
    </xf>
    <xf numFmtId="0" fontId="23" fillId="36" borderId="87" xfId="0" applyFont="1" applyFill="1" applyBorder="1" applyAlignment="1" applyProtection="1">
      <alignment horizontal="center" vertical="center"/>
      <protection locked="0"/>
    </xf>
    <xf numFmtId="0" fontId="23" fillId="36" borderId="88" xfId="0" applyFont="1" applyFill="1" applyBorder="1" applyAlignment="1" applyProtection="1">
      <alignment horizontal="center" vertical="center"/>
      <protection locked="0"/>
    </xf>
    <xf numFmtId="0" fontId="16" fillId="37" borderId="89" xfId="0" applyFont="1" applyFill="1" applyBorder="1" applyAlignment="1">
      <alignment horizontal="center"/>
    </xf>
    <xf numFmtId="0" fontId="16" fillId="37" borderId="90" xfId="0" applyFont="1" applyFill="1" applyBorder="1" applyAlignment="1">
      <alignment horizontal="center"/>
    </xf>
    <xf numFmtId="0" fontId="11" fillId="36" borderId="27" xfId="0" applyFont="1" applyFill="1" applyBorder="1" applyAlignment="1" applyProtection="1">
      <alignment horizontal="center" vertical="top" wrapText="1"/>
      <protection locked="0"/>
    </xf>
    <xf numFmtId="0" fontId="0" fillId="0" borderId="27" xfId="0" applyBorder="1" applyAlignment="1">
      <alignment horizontal="center" vertical="top" wrapText="1"/>
    </xf>
    <xf numFmtId="0" fontId="26" fillId="0" borderId="31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OpéImaginaire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B88"/>
  <sheetViews>
    <sheetView showZeros="0" zoomScalePageLayoutView="0" workbookViewId="0" topLeftCell="A1">
      <selection activeCell="A1" sqref="A1"/>
    </sheetView>
  </sheetViews>
  <sheetFormatPr defaultColWidth="11.00390625" defaultRowHeight="12.75"/>
  <cols>
    <col min="1" max="1" width="3.25390625" style="0" customWidth="1"/>
    <col min="2" max="2" width="39.125" style="0" customWidth="1"/>
    <col min="3" max="3" width="6.875" style="0" customWidth="1"/>
    <col min="4" max="4" width="3.75390625" style="0" customWidth="1"/>
    <col min="5" max="5" width="7.00390625" style="0" customWidth="1"/>
    <col min="6" max="7" width="7.00390625" style="0" bestFit="1" customWidth="1"/>
    <col min="8" max="8" width="6.875" style="0" customWidth="1"/>
    <col min="9" max="9" width="7.00390625" style="1" customWidth="1"/>
    <col min="10" max="10" width="7.00390625" style="0" customWidth="1"/>
    <col min="11" max="11" width="42.25390625" style="2" customWidth="1"/>
    <col min="12" max="13" width="2.625" style="0" customWidth="1"/>
    <col min="14" max="14" width="19.00390625" style="0" customWidth="1"/>
    <col min="15" max="15" width="19.375" style="0" customWidth="1"/>
    <col min="16" max="16" width="35.75390625" style="0" customWidth="1"/>
    <col min="17" max="17" width="4.00390625" style="63" customWidth="1"/>
    <col min="18" max="18" width="21.125" style="0" customWidth="1"/>
    <col min="20" max="20" width="3.125" style="63" customWidth="1"/>
    <col min="21" max="79" width="11.375" style="63" customWidth="1"/>
  </cols>
  <sheetData>
    <row r="1" spans="1:28" ht="14.25" thickBot="1" thickTop="1">
      <c r="A1" s="225"/>
      <c r="L1" s="49"/>
      <c r="M1" s="63"/>
      <c r="N1" s="63"/>
      <c r="O1" s="63"/>
      <c r="P1" s="63"/>
      <c r="R1" s="63"/>
      <c r="S1" s="63"/>
      <c r="Z1" s="77"/>
      <c r="AA1" s="78"/>
      <c r="AB1" s="79"/>
    </row>
    <row r="2" spans="1:28" ht="9.75" customHeight="1" thickTop="1">
      <c r="A2" s="49"/>
      <c r="B2" s="47"/>
      <c r="C2" s="52"/>
      <c r="D2" s="52"/>
      <c r="E2" s="52"/>
      <c r="F2" s="52"/>
      <c r="G2" s="52"/>
      <c r="H2" s="52"/>
      <c r="I2" s="53"/>
      <c r="J2" s="52"/>
      <c r="K2" s="48"/>
      <c r="L2" s="49"/>
      <c r="M2" s="63"/>
      <c r="N2" s="63"/>
      <c r="O2" s="63"/>
      <c r="P2" s="63"/>
      <c r="R2" s="63"/>
      <c r="S2" s="63"/>
      <c r="Z2" s="80"/>
      <c r="AA2" s="85" t="s">
        <v>16</v>
      </c>
      <c r="AB2" s="81"/>
    </row>
    <row r="3" spans="1:28" ht="30.75" thickBot="1">
      <c r="A3" s="49"/>
      <c r="B3" s="227" t="s">
        <v>6</v>
      </c>
      <c r="C3" s="55"/>
      <c r="D3" s="57"/>
      <c r="E3" s="58"/>
      <c r="F3" s="58"/>
      <c r="G3" s="58"/>
      <c r="H3" s="58" t="s">
        <v>0</v>
      </c>
      <c r="I3" s="59">
        <f>G5+F6+E7</f>
        <v>5</v>
      </c>
      <c r="J3" s="60">
        <f>$J$11-I3</f>
        <v>10</v>
      </c>
      <c r="K3" s="231" t="s">
        <v>11</v>
      </c>
      <c r="L3" s="49"/>
      <c r="M3" s="63"/>
      <c r="N3" s="63"/>
      <c r="O3" s="63"/>
      <c r="P3" s="63"/>
      <c r="R3" s="63"/>
      <c r="S3" s="63"/>
      <c r="Z3" s="82"/>
      <c r="AA3" s="84" t="s">
        <v>17</v>
      </c>
      <c r="AB3" s="83"/>
    </row>
    <row r="4" spans="1:19" ht="30.75" thickTop="1">
      <c r="A4" s="49"/>
      <c r="B4" s="228"/>
      <c r="C4" s="56"/>
      <c r="D4" s="3"/>
      <c r="E4" s="4"/>
      <c r="F4" s="4"/>
      <c r="G4" s="4"/>
      <c r="H4" s="4" t="s">
        <v>1</v>
      </c>
      <c r="I4" s="17"/>
      <c r="J4" s="18"/>
      <c r="K4" s="231"/>
      <c r="L4" s="49"/>
      <c r="M4" s="63"/>
      <c r="N4" s="63"/>
      <c r="O4" s="63"/>
      <c r="P4" s="63"/>
      <c r="R4" s="63"/>
      <c r="S4" s="63"/>
    </row>
    <row r="5" spans="1:19" ht="30">
      <c r="A5" s="49"/>
      <c r="B5" s="228"/>
      <c r="C5" s="56"/>
      <c r="D5" s="3"/>
      <c r="E5" s="8"/>
      <c r="F5" s="9"/>
      <c r="G5" s="10"/>
      <c r="H5" s="4" t="s">
        <v>2</v>
      </c>
      <c r="I5" s="20">
        <f>E5+F5+G5</f>
        <v>0</v>
      </c>
      <c r="J5" s="22">
        <f>$J$11-I5</f>
        <v>15</v>
      </c>
      <c r="K5" s="31"/>
      <c r="L5" s="49"/>
      <c r="M5" s="63"/>
      <c r="N5" s="63"/>
      <c r="O5" s="63"/>
      <c r="P5" s="63"/>
      <c r="R5" s="63"/>
      <c r="S5" s="63"/>
    </row>
    <row r="6" spans="1:19" ht="30">
      <c r="A6" s="49"/>
      <c r="B6" s="228"/>
      <c r="C6" s="56"/>
      <c r="D6" s="3"/>
      <c r="E6" s="11"/>
      <c r="F6" s="12">
        <v>5</v>
      </c>
      <c r="G6" s="13"/>
      <c r="H6" s="4" t="s">
        <v>2</v>
      </c>
      <c r="I6" s="20">
        <f>E6+F6+G6</f>
        <v>5</v>
      </c>
      <c r="J6" s="22">
        <f>$J$11-I6</f>
        <v>10</v>
      </c>
      <c r="K6" s="229">
        <f>R18&amp;R19&amp;R20&amp;R21&amp;R22&amp;R23&amp;R24&amp;R25&amp;R26</f>
      </c>
      <c r="L6" s="49"/>
      <c r="M6" s="63"/>
      <c r="N6" s="63"/>
      <c r="O6" s="63"/>
      <c r="P6" s="63"/>
      <c r="R6" s="63"/>
      <c r="S6" s="63"/>
    </row>
    <row r="7" spans="1:19" ht="30">
      <c r="A7" s="49"/>
      <c r="B7" s="228"/>
      <c r="C7" s="56"/>
      <c r="D7" s="3"/>
      <c r="E7" s="14"/>
      <c r="F7" s="15"/>
      <c r="G7" s="16"/>
      <c r="H7" s="4" t="s">
        <v>2</v>
      </c>
      <c r="I7" s="20">
        <f>E7+F7+G7</f>
        <v>0</v>
      </c>
      <c r="J7" s="22">
        <f>$J$11-I7</f>
        <v>15</v>
      </c>
      <c r="K7" s="230"/>
      <c r="L7" s="49"/>
      <c r="M7" s="63"/>
      <c r="N7" s="63"/>
      <c r="O7" s="63"/>
      <c r="P7" s="63"/>
      <c r="R7" s="63"/>
      <c r="S7" s="63"/>
    </row>
    <row r="8" spans="1:19" ht="18" customHeight="1">
      <c r="A8" s="49"/>
      <c r="B8" s="233" t="s">
        <v>7</v>
      </c>
      <c r="C8" s="25"/>
      <c r="D8" s="3"/>
      <c r="E8" s="5" t="s">
        <v>3</v>
      </c>
      <c r="F8" s="5" t="s">
        <v>3</v>
      </c>
      <c r="G8" s="5" t="s">
        <v>3</v>
      </c>
      <c r="H8" s="4" t="s">
        <v>4</v>
      </c>
      <c r="I8" s="17"/>
      <c r="J8" s="18"/>
      <c r="K8" s="234">
        <f>R27&amp;R28&amp;R29&amp;R30&amp;R31&amp;R32&amp;R33&amp;R34</f>
      </c>
      <c r="L8" s="49"/>
      <c r="M8" s="63"/>
      <c r="N8" s="63"/>
      <c r="O8" s="63"/>
      <c r="P8" s="63"/>
      <c r="R8" s="63"/>
      <c r="S8" s="63"/>
    </row>
    <row r="9" spans="1:19" ht="20.25" customHeight="1">
      <c r="A9" s="49"/>
      <c r="B9" s="233"/>
      <c r="C9" s="25"/>
      <c r="D9" s="3"/>
      <c r="E9" s="5" t="s">
        <v>3</v>
      </c>
      <c r="F9" s="5" t="s">
        <v>3</v>
      </c>
      <c r="G9" s="5" t="s">
        <v>3</v>
      </c>
      <c r="H9" s="4" t="s">
        <v>5</v>
      </c>
      <c r="I9" s="20">
        <f>E5+F6+G7</f>
        <v>5</v>
      </c>
      <c r="J9" s="22">
        <f>$J$11-I9</f>
        <v>10</v>
      </c>
      <c r="K9" s="235"/>
      <c r="L9" s="49"/>
      <c r="M9" s="63"/>
      <c r="N9" s="63"/>
      <c r="O9" s="63"/>
      <c r="P9" s="63"/>
      <c r="R9" s="63"/>
      <c r="S9" s="63"/>
    </row>
    <row r="10" spans="1:19" ht="30">
      <c r="A10" s="49"/>
      <c r="B10" s="233"/>
      <c r="C10" s="25"/>
      <c r="D10" s="3"/>
      <c r="E10" s="20">
        <f>E5+E6+E7</f>
        <v>0</v>
      </c>
      <c r="F10" s="20">
        <f>F5+F6+F7</f>
        <v>5</v>
      </c>
      <c r="G10" s="20">
        <f>G5+G6+G7</f>
        <v>0</v>
      </c>
      <c r="H10" s="4"/>
      <c r="I10" s="17"/>
      <c r="J10" s="18"/>
      <c r="K10" s="235"/>
      <c r="L10" s="49"/>
      <c r="M10" s="63"/>
      <c r="N10" s="63"/>
      <c r="O10" s="63"/>
      <c r="P10" s="63"/>
      <c r="R10" s="63"/>
      <c r="S10" s="63"/>
    </row>
    <row r="11" spans="1:19" ht="30">
      <c r="A11" s="49"/>
      <c r="B11" s="44" t="s">
        <v>8</v>
      </c>
      <c r="C11" s="25"/>
      <c r="D11" s="6"/>
      <c r="E11" s="21">
        <f>$J$11-E10</f>
        <v>15</v>
      </c>
      <c r="F11" s="21">
        <f>$J$11-F10</f>
        <v>10</v>
      </c>
      <c r="G11" s="21">
        <f>$J$11-G10</f>
        <v>15</v>
      </c>
      <c r="H11" s="7"/>
      <c r="I11" s="19"/>
      <c r="J11" s="23">
        <v>15</v>
      </c>
      <c r="K11" s="235"/>
      <c r="L11" s="49"/>
      <c r="M11" s="63"/>
      <c r="N11" s="63"/>
      <c r="O11" s="63"/>
      <c r="P11" s="63"/>
      <c r="R11" s="63"/>
      <c r="S11" s="63"/>
    </row>
    <row r="12" spans="1:19" ht="30">
      <c r="A12" s="49"/>
      <c r="B12" s="233" t="s">
        <v>10</v>
      </c>
      <c r="D12" s="25"/>
      <c r="E12" s="25"/>
      <c r="G12" s="61">
        <f>IF(F6&lt;&gt;5,"Dans cette case, il doit y avoir obligatoirement 5 !","")</f>
      </c>
      <c r="H12" s="25"/>
      <c r="I12" s="26"/>
      <c r="J12" s="25"/>
      <c r="K12" s="235"/>
      <c r="L12" s="49"/>
      <c r="M12" s="63"/>
      <c r="N12" s="63"/>
      <c r="O12" s="63"/>
      <c r="P12" s="63"/>
      <c r="R12" s="63"/>
      <c r="S12" s="63"/>
    </row>
    <row r="13" spans="1:19" ht="30">
      <c r="A13" s="49"/>
      <c r="B13" s="233"/>
      <c r="C13" s="42"/>
      <c r="D13" s="46"/>
      <c r="E13" s="32">
        <v>4</v>
      </c>
      <c r="F13" s="33">
        <v>9</v>
      </c>
      <c r="G13" s="34">
        <v>2</v>
      </c>
      <c r="H13" s="25"/>
      <c r="I13" s="26"/>
      <c r="J13" s="45"/>
      <c r="K13" s="62">
        <f>IF(OR(E5&gt;9,F5&gt;9,G5&gt;9,E6&gt;9,G6&gt;9,E7&gt;9,F7&gt;9,G7&gt;9),"Rappel : on ne peut utiliser que les 9 entiers de 1 à 9 ! Veille à corriger","")</f>
      </c>
      <c r="L13" s="49"/>
      <c r="M13" s="63"/>
      <c r="N13" s="63"/>
      <c r="O13" s="63"/>
      <c r="P13" s="63"/>
      <c r="R13" s="63"/>
      <c r="S13" s="63"/>
    </row>
    <row r="14" spans="1:19" ht="30">
      <c r="A14" s="49"/>
      <c r="B14" s="233"/>
      <c r="C14" s="42"/>
      <c r="D14" s="46"/>
      <c r="E14" s="35">
        <v>3</v>
      </c>
      <c r="F14" s="36">
        <v>5</v>
      </c>
      <c r="G14" s="37">
        <v>7</v>
      </c>
      <c r="H14" s="25"/>
      <c r="I14" s="236" t="s">
        <v>15</v>
      </c>
      <c r="J14" s="237"/>
      <c r="K14" s="238"/>
      <c r="L14" s="49"/>
      <c r="M14" s="63"/>
      <c r="N14" s="63"/>
      <c r="O14" s="63"/>
      <c r="P14" s="63"/>
      <c r="R14" s="63"/>
      <c r="S14" s="63"/>
    </row>
    <row r="15" spans="1:19" ht="30">
      <c r="A15" s="49"/>
      <c r="B15" s="44" t="s">
        <v>9</v>
      </c>
      <c r="C15" s="42"/>
      <c r="D15" s="46"/>
      <c r="E15" s="38">
        <v>8</v>
      </c>
      <c r="F15" s="39">
        <v>1</v>
      </c>
      <c r="G15" s="40">
        <v>6</v>
      </c>
      <c r="I15" s="237"/>
      <c r="J15" s="237"/>
      <c r="K15" s="238"/>
      <c r="L15" s="49"/>
      <c r="M15" s="63"/>
      <c r="N15" s="63"/>
      <c r="O15" s="63"/>
      <c r="P15" s="63"/>
      <c r="R15" s="63"/>
      <c r="S15" s="63"/>
    </row>
    <row r="16" spans="1:19" ht="12.75" customHeight="1" thickBot="1">
      <c r="A16" s="49"/>
      <c r="B16" s="24"/>
      <c r="C16" s="43"/>
      <c r="D16" s="27"/>
      <c r="E16" s="27"/>
      <c r="F16" s="27"/>
      <c r="G16" s="27"/>
      <c r="H16" s="27"/>
      <c r="I16" s="28"/>
      <c r="J16" s="29"/>
      <c r="K16" s="30"/>
      <c r="L16" s="49"/>
      <c r="M16" s="63"/>
      <c r="N16" s="63"/>
      <c r="O16" s="63"/>
      <c r="P16" s="63"/>
      <c r="R16" s="63"/>
      <c r="S16" s="63"/>
    </row>
    <row r="17" spans="1:20" ht="13.5" thickTop="1">
      <c r="A17" s="49"/>
      <c r="B17" s="49"/>
      <c r="C17" s="49"/>
      <c r="D17" s="49"/>
      <c r="E17" s="49"/>
      <c r="F17" s="49"/>
      <c r="G17" s="49"/>
      <c r="H17" s="49"/>
      <c r="I17" s="50"/>
      <c r="J17" s="49"/>
      <c r="K17" s="51"/>
      <c r="L17" s="49"/>
      <c r="M17" s="63"/>
      <c r="N17" s="63"/>
      <c r="O17" s="63"/>
      <c r="P17" s="63"/>
      <c r="Q17" s="67"/>
      <c r="R17" s="232" t="s">
        <v>12</v>
      </c>
      <c r="S17" s="232"/>
      <c r="T17" s="68"/>
    </row>
    <row r="18" spans="1:20" ht="12.75">
      <c r="A18" s="63"/>
      <c r="B18" s="63"/>
      <c r="C18" s="63"/>
      <c r="D18" s="63"/>
      <c r="E18" s="63"/>
      <c r="F18" s="63"/>
      <c r="G18" s="63"/>
      <c r="H18" s="63"/>
      <c r="I18" s="64"/>
      <c r="J18" s="63"/>
      <c r="K18" s="65"/>
      <c r="L18" s="63"/>
      <c r="M18" s="63"/>
      <c r="N18" s="63"/>
      <c r="O18" s="63"/>
      <c r="P18" s="63"/>
      <c r="Q18" s="69"/>
      <c r="R18" s="70">
        <f>IF(S18&gt;1,"Chiffre 1 utilisé "&amp;S18&amp;" fois"&amp;CHAR(10),"")</f>
      </c>
      <c r="S18" s="71">
        <f>COUNTIF(carre33,"=1")</f>
        <v>0</v>
      </c>
      <c r="T18" s="72"/>
    </row>
    <row r="19" spans="1:20" ht="15.75">
      <c r="A19" s="63"/>
      <c r="B19" s="144" t="s">
        <v>24</v>
      </c>
      <c r="C19" s="63"/>
      <c r="D19" s="63"/>
      <c r="E19" s="63"/>
      <c r="F19" s="63"/>
      <c r="G19" s="63"/>
      <c r="H19" s="63"/>
      <c r="I19" s="64"/>
      <c r="J19" s="63"/>
      <c r="K19" s="65"/>
      <c r="L19" s="63"/>
      <c r="M19" s="63"/>
      <c r="N19" s="63"/>
      <c r="O19" s="63"/>
      <c r="P19" s="63"/>
      <c r="Q19" s="69"/>
      <c r="R19" s="70">
        <f>IF(S19&gt;1,"Chiffre 2 utilisé "&amp;S19&amp;" fois"&amp;CHAR(10),"")</f>
      </c>
      <c r="S19" s="71">
        <f>COUNTIF(carre33,"=2")</f>
        <v>0</v>
      </c>
      <c r="T19" s="72"/>
    </row>
    <row r="20" spans="1:20" ht="15">
      <c r="A20" s="63"/>
      <c r="B20" s="76" t="s">
        <v>13</v>
      </c>
      <c r="C20" s="63"/>
      <c r="D20" s="63"/>
      <c r="E20" s="63"/>
      <c r="F20" s="63"/>
      <c r="G20" s="63"/>
      <c r="H20" s="63"/>
      <c r="I20" s="64"/>
      <c r="J20" s="63"/>
      <c r="K20" s="65"/>
      <c r="L20" s="63"/>
      <c r="M20" s="63"/>
      <c r="N20" s="63"/>
      <c r="O20" s="63"/>
      <c r="P20" s="63"/>
      <c r="Q20" s="69"/>
      <c r="R20" s="70">
        <f>IF(S20&gt;1,"Chiffre 3 utilisé "&amp;S20&amp;" fois"&amp;CHAR(10),"")</f>
      </c>
      <c r="S20" s="71">
        <f>COUNTIF(carre33,"=3")</f>
        <v>0</v>
      </c>
      <c r="T20" s="72"/>
    </row>
    <row r="21" spans="1:20" ht="15">
      <c r="A21" s="63"/>
      <c r="B21" s="76" t="s">
        <v>14</v>
      </c>
      <c r="C21" s="63"/>
      <c r="D21" s="63"/>
      <c r="E21" s="63"/>
      <c r="F21" s="63"/>
      <c r="G21" s="63"/>
      <c r="H21" s="63"/>
      <c r="I21" s="64"/>
      <c r="J21" s="63"/>
      <c r="K21" s="65"/>
      <c r="L21" s="63"/>
      <c r="M21" s="63"/>
      <c r="N21" s="63"/>
      <c r="O21" s="63"/>
      <c r="P21" s="63"/>
      <c r="Q21" s="69"/>
      <c r="R21" s="70">
        <f>IF(S21&gt;1,"Chiffre 4 utilisé "&amp;S21&amp;" fois"&amp;CHAR(10),"")</f>
      </c>
      <c r="S21" s="71">
        <f>COUNTIF(carre33,"=4")</f>
        <v>0</v>
      </c>
      <c r="T21" s="72"/>
    </row>
    <row r="22" spans="1:20" ht="12.75">
      <c r="A22" s="63"/>
      <c r="B22" s="63"/>
      <c r="C22" s="63"/>
      <c r="D22" s="63"/>
      <c r="E22" s="63"/>
      <c r="F22" s="63"/>
      <c r="G22" s="63"/>
      <c r="H22" s="63"/>
      <c r="I22" s="64"/>
      <c r="J22" s="63"/>
      <c r="K22" s="65"/>
      <c r="L22" s="63"/>
      <c r="M22" s="63"/>
      <c r="N22" s="63"/>
      <c r="O22" s="63"/>
      <c r="P22" s="63"/>
      <c r="Q22" s="69"/>
      <c r="R22" s="70">
        <f>IF(S22&gt;1,"Chiffre 5 utilisé "&amp;S22&amp;" fois"&amp;CHAR(10),"")</f>
      </c>
      <c r="S22" s="71">
        <f>COUNTIF(carre33,"=5")</f>
        <v>1</v>
      </c>
      <c r="T22" s="72"/>
    </row>
    <row r="23" spans="1:20" ht="12.75">
      <c r="A23" s="63"/>
      <c r="B23" s="63"/>
      <c r="C23" s="63"/>
      <c r="D23" s="63"/>
      <c r="E23" s="63"/>
      <c r="F23" s="63"/>
      <c r="G23" s="63"/>
      <c r="H23" s="63"/>
      <c r="I23" s="64"/>
      <c r="J23" s="63"/>
      <c r="K23" s="65"/>
      <c r="L23" s="63"/>
      <c r="M23" s="63"/>
      <c r="N23" s="63"/>
      <c r="O23" s="63"/>
      <c r="P23" s="63"/>
      <c r="Q23" s="69"/>
      <c r="R23" s="70">
        <f>IF(S23&gt;1,"Chiffre 6 utilisé "&amp;S23&amp;" fois"&amp;CHAR(10),"")</f>
      </c>
      <c r="S23" s="71">
        <f>COUNTIF(carre33,"=6")</f>
        <v>0</v>
      </c>
      <c r="T23" s="72"/>
    </row>
    <row r="24" spans="1:20" ht="12.75">
      <c r="A24" s="63"/>
      <c r="B24" s="63"/>
      <c r="C24" s="63"/>
      <c r="D24" s="63"/>
      <c r="E24" s="63"/>
      <c r="F24" s="63"/>
      <c r="G24" s="63"/>
      <c r="H24" s="63"/>
      <c r="I24" s="64"/>
      <c r="J24" s="63"/>
      <c r="K24" s="65"/>
      <c r="L24" s="63"/>
      <c r="M24" s="63"/>
      <c r="N24" s="63"/>
      <c r="O24" s="63"/>
      <c r="P24" s="63"/>
      <c r="Q24" s="69"/>
      <c r="R24" s="70">
        <f>IF(S24&gt;1,"Chiffre 7 utilisé "&amp;S24&amp;" fois"&amp;CHAR(10),"")</f>
      </c>
      <c r="S24" s="71">
        <f>COUNTIF(carre33,"=7")</f>
        <v>0</v>
      </c>
      <c r="T24" s="72"/>
    </row>
    <row r="25" spans="1:20" ht="12.75">
      <c r="A25" s="63"/>
      <c r="B25" s="63"/>
      <c r="C25" s="63"/>
      <c r="D25" s="66"/>
      <c r="E25" s="63"/>
      <c r="F25" s="63"/>
      <c r="G25" s="63"/>
      <c r="H25" s="63"/>
      <c r="I25" s="64"/>
      <c r="J25" s="63"/>
      <c r="K25" s="65"/>
      <c r="L25" s="63"/>
      <c r="M25" s="63"/>
      <c r="N25" s="63"/>
      <c r="O25" s="63"/>
      <c r="P25" s="63"/>
      <c r="Q25" s="69"/>
      <c r="R25" s="70">
        <f>IF(S25&gt;1,"Chiffre 8 utilisé "&amp;S25&amp;" fois"&amp;CHAR(10),"")</f>
      </c>
      <c r="S25" s="71">
        <f>COUNTIF(carre33,"=8")</f>
        <v>0</v>
      </c>
      <c r="T25" s="72"/>
    </row>
    <row r="26" spans="1:20" ht="12.75">
      <c r="A26" s="63"/>
      <c r="B26" s="63"/>
      <c r="C26" s="63"/>
      <c r="D26" s="63"/>
      <c r="E26" s="63"/>
      <c r="F26" s="63"/>
      <c r="G26" s="63"/>
      <c r="H26" s="63"/>
      <c r="I26" s="64"/>
      <c r="J26" s="63"/>
      <c r="K26" s="65"/>
      <c r="L26" s="63"/>
      <c r="M26" s="63"/>
      <c r="N26" s="63"/>
      <c r="O26" s="63"/>
      <c r="P26" s="63"/>
      <c r="Q26" s="69"/>
      <c r="R26" s="70">
        <f>IF(S26&gt;1,"Chiffre 9 utilisé "&amp;S26&amp;" fois"&amp;CHAR(10),"")</f>
      </c>
      <c r="S26" s="71">
        <f>COUNTIF(carre33,"=9")</f>
        <v>0</v>
      </c>
      <c r="T26" s="72"/>
    </row>
    <row r="27" spans="1:20" ht="13.5" thickBot="1">
      <c r="A27" s="63"/>
      <c r="B27" s="63"/>
      <c r="C27" s="63"/>
      <c r="D27" s="63"/>
      <c r="E27" s="63"/>
      <c r="F27" s="63"/>
      <c r="G27" s="63"/>
      <c r="H27" s="63"/>
      <c r="I27" s="64"/>
      <c r="J27" s="63"/>
      <c r="K27" s="65"/>
      <c r="L27" s="63"/>
      <c r="M27" s="63"/>
      <c r="N27" s="63"/>
      <c r="O27" s="63"/>
      <c r="P27" s="63"/>
      <c r="Q27" s="73"/>
      <c r="R27" s="74">
        <f>IF(I3&gt;15,"Première diagonale : total trop fort"&amp;CHAR(10),"")</f>
      </c>
      <c r="S27" s="74"/>
      <c r="T27" s="75"/>
    </row>
    <row r="28" spans="1:19" ht="13.5" thickTop="1">
      <c r="A28" s="63"/>
      <c r="B28" s="63"/>
      <c r="C28" s="63"/>
      <c r="D28" s="63"/>
      <c r="E28" s="63"/>
      <c r="F28" s="63"/>
      <c r="G28" s="63"/>
      <c r="H28" s="63"/>
      <c r="I28" s="64"/>
      <c r="J28" s="63"/>
      <c r="K28" s="65"/>
      <c r="L28" s="63"/>
      <c r="M28" s="63"/>
      <c r="N28" s="63"/>
      <c r="O28" s="63"/>
      <c r="P28" s="63"/>
      <c r="R28" s="63">
        <f>IF(I5&gt;15,"Première ligne : total trop fort"&amp;CHAR(10),"")</f>
      </c>
      <c r="S28" s="63"/>
    </row>
    <row r="29" spans="1:19" ht="12.75">
      <c r="A29" s="63"/>
      <c r="B29" s="63"/>
      <c r="C29" s="63"/>
      <c r="D29" s="63"/>
      <c r="E29" s="63"/>
      <c r="F29" s="63"/>
      <c r="G29" s="63"/>
      <c r="H29" s="63"/>
      <c r="I29" s="64"/>
      <c r="J29" s="63"/>
      <c r="K29" s="65"/>
      <c r="L29" s="63"/>
      <c r="M29" s="63"/>
      <c r="N29" s="63"/>
      <c r="O29" s="63"/>
      <c r="P29" s="63"/>
      <c r="R29" s="63">
        <f>IF(I6&gt;15,"Seconde ligne, total trop fort"&amp;CHAR(10),"")</f>
      </c>
      <c r="S29" s="63"/>
    </row>
    <row r="30" spans="1:19" ht="12.75">
      <c r="A30" s="63"/>
      <c r="B30" s="63"/>
      <c r="C30" s="63"/>
      <c r="D30" s="63"/>
      <c r="E30" s="63"/>
      <c r="F30" s="63"/>
      <c r="G30" s="63"/>
      <c r="H30" s="63"/>
      <c r="I30" s="64"/>
      <c r="J30" s="63"/>
      <c r="K30" s="65"/>
      <c r="L30" s="63"/>
      <c r="M30" s="63"/>
      <c r="N30" s="63"/>
      <c r="O30" s="63"/>
      <c r="P30" s="63"/>
      <c r="R30" s="63">
        <f>IF(I7&gt;15,"Dernière ligne : total trop fort"&amp;CHAR(10),"")</f>
      </c>
      <c r="S30" s="63"/>
    </row>
    <row r="31" spans="1:19" ht="12.75">
      <c r="A31" s="63"/>
      <c r="B31" s="63"/>
      <c r="C31" s="63"/>
      <c r="D31" s="63"/>
      <c r="E31" s="63"/>
      <c r="F31" s="63"/>
      <c r="G31" s="63"/>
      <c r="H31" s="63"/>
      <c r="I31" s="64"/>
      <c r="J31" s="63"/>
      <c r="K31" s="65"/>
      <c r="L31" s="63"/>
      <c r="M31" s="63"/>
      <c r="N31" s="63"/>
      <c r="O31" s="63"/>
      <c r="P31" s="63"/>
      <c r="R31" s="63">
        <f>IF(I9&gt;15,"Seconde diagonale : total trop fort"&amp;CHAR(10),"")</f>
      </c>
      <c r="S31" s="63"/>
    </row>
    <row r="32" spans="1:19" ht="12.75">
      <c r="A32" s="63"/>
      <c r="B32" s="63"/>
      <c r="C32" s="63"/>
      <c r="D32" s="63"/>
      <c r="E32" s="63"/>
      <c r="F32" s="63"/>
      <c r="G32" s="63"/>
      <c r="H32" s="63"/>
      <c r="I32" s="64"/>
      <c r="J32" s="63"/>
      <c r="K32" s="65"/>
      <c r="L32" s="63"/>
      <c r="M32" s="63"/>
      <c r="N32" s="63"/>
      <c r="O32" s="63"/>
      <c r="P32" s="63"/>
      <c r="R32" s="63">
        <f>IF(E10&gt;15,"Première colonne : total trop fort"&amp;CHAR(10),"")</f>
      </c>
      <c r="S32" s="63"/>
    </row>
    <row r="33" spans="9:18" s="63" customFormat="1" ht="12.75">
      <c r="I33" s="64"/>
      <c r="K33" s="65"/>
      <c r="R33" s="63">
        <f>IF(F10&gt;15,"Seconde colonne : total trop fort"&amp;CHAR(10),"")</f>
      </c>
    </row>
    <row r="34" spans="9:18" s="63" customFormat="1" ht="12.75">
      <c r="I34" s="64"/>
      <c r="K34" s="65"/>
      <c r="R34" s="63">
        <f>IF(G10&gt;15,"Dernière colonne : total trop fort"&amp;CHAR(10),"")</f>
      </c>
    </row>
    <row r="35" spans="9:11" s="63" customFormat="1" ht="12.75">
      <c r="I35" s="64"/>
      <c r="K35" s="65"/>
    </row>
    <row r="36" spans="9:11" s="63" customFormat="1" ht="12.75">
      <c r="I36" s="64"/>
      <c r="K36" s="65"/>
    </row>
    <row r="37" spans="9:11" s="63" customFormat="1" ht="12.75">
      <c r="I37" s="64"/>
      <c r="K37" s="65"/>
    </row>
    <row r="38" spans="9:11" s="63" customFormat="1" ht="12.75">
      <c r="I38" s="64"/>
      <c r="K38" s="65"/>
    </row>
    <row r="39" spans="9:11" s="63" customFormat="1" ht="12.75">
      <c r="I39" s="64"/>
      <c r="K39" s="65"/>
    </row>
    <row r="40" spans="9:11" s="63" customFormat="1" ht="12.75">
      <c r="I40" s="64"/>
      <c r="K40" s="65"/>
    </row>
    <row r="41" spans="9:11" s="63" customFormat="1" ht="12.75">
      <c r="I41" s="64"/>
      <c r="K41" s="65"/>
    </row>
    <row r="42" spans="9:11" s="63" customFormat="1" ht="12.75">
      <c r="I42" s="64"/>
      <c r="K42" s="65"/>
    </row>
    <row r="43" spans="9:11" s="63" customFormat="1" ht="12.75">
      <c r="I43" s="64"/>
      <c r="K43" s="65"/>
    </row>
    <row r="44" spans="9:11" s="63" customFormat="1" ht="12.75">
      <c r="I44" s="64"/>
      <c r="K44" s="65"/>
    </row>
    <row r="45" spans="9:11" s="63" customFormat="1" ht="12.75">
      <c r="I45" s="64"/>
      <c r="K45" s="65"/>
    </row>
    <row r="46" spans="9:11" s="63" customFormat="1" ht="12.75">
      <c r="I46" s="64"/>
      <c r="K46" s="65"/>
    </row>
    <row r="47" spans="9:11" s="63" customFormat="1" ht="12.75">
      <c r="I47" s="64"/>
      <c r="K47" s="65"/>
    </row>
    <row r="48" spans="9:11" s="63" customFormat="1" ht="12.75">
      <c r="I48" s="64"/>
      <c r="K48" s="65"/>
    </row>
    <row r="49" spans="9:11" s="63" customFormat="1" ht="12.75">
      <c r="I49" s="64"/>
      <c r="K49" s="65"/>
    </row>
    <row r="50" spans="9:11" s="63" customFormat="1" ht="12.75">
      <c r="I50" s="64"/>
      <c r="K50" s="65"/>
    </row>
    <row r="51" spans="9:11" s="63" customFormat="1" ht="12.75">
      <c r="I51" s="64"/>
      <c r="K51" s="65"/>
    </row>
    <row r="52" spans="9:11" s="63" customFormat="1" ht="12.75">
      <c r="I52" s="64"/>
      <c r="K52" s="65"/>
    </row>
    <row r="53" spans="9:11" s="63" customFormat="1" ht="12.75">
      <c r="I53" s="64"/>
      <c r="K53" s="65"/>
    </row>
    <row r="54" spans="9:11" s="63" customFormat="1" ht="12.75">
      <c r="I54" s="64"/>
      <c r="K54" s="65"/>
    </row>
    <row r="55" spans="9:11" s="63" customFormat="1" ht="12.75">
      <c r="I55" s="64"/>
      <c r="K55" s="65"/>
    </row>
    <row r="56" spans="9:11" s="63" customFormat="1" ht="12.75">
      <c r="I56" s="64"/>
      <c r="K56" s="65"/>
    </row>
    <row r="57" spans="9:11" s="63" customFormat="1" ht="12.75">
      <c r="I57" s="64"/>
      <c r="K57" s="65"/>
    </row>
    <row r="58" spans="9:11" s="63" customFormat="1" ht="12.75">
      <c r="I58" s="64"/>
      <c r="K58" s="65"/>
    </row>
    <row r="59" spans="9:11" s="63" customFormat="1" ht="12.75">
      <c r="I59" s="64"/>
      <c r="K59" s="65"/>
    </row>
    <row r="60" spans="9:11" s="63" customFormat="1" ht="12.75">
      <c r="I60" s="64"/>
      <c r="K60" s="65"/>
    </row>
    <row r="61" spans="9:11" s="63" customFormat="1" ht="12.75">
      <c r="I61" s="64"/>
      <c r="K61" s="65"/>
    </row>
    <row r="62" spans="9:11" s="63" customFormat="1" ht="12.75">
      <c r="I62" s="64"/>
      <c r="K62" s="65"/>
    </row>
    <row r="63" spans="9:11" s="63" customFormat="1" ht="12.75">
      <c r="I63" s="64"/>
      <c r="K63" s="65"/>
    </row>
    <row r="64" spans="9:11" s="63" customFormat="1" ht="12.75">
      <c r="I64" s="64"/>
      <c r="K64" s="65"/>
    </row>
    <row r="65" spans="9:11" s="63" customFormat="1" ht="12.75">
      <c r="I65" s="64"/>
      <c r="K65" s="65"/>
    </row>
    <row r="66" spans="9:11" s="63" customFormat="1" ht="12.75">
      <c r="I66" s="64"/>
      <c r="K66" s="65"/>
    </row>
    <row r="67" spans="18:19" ht="12.75">
      <c r="R67" s="63"/>
      <c r="S67" s="63"/>
    </row>
    <row r="68" spans="18:19" ht="12.75">
      <c r="R68" s="63"/>
      <c r="S68" s="63"/>
    </row>
    <row r="69" spans="18:19" ht="12.75">
      <c r="R69" s="63"/>
      <c r="S69" s="63"/>
    </row>
    <row r="70" spans="18:19" ht="12.75">
      <c r="R70" s="63"/>
      <c r="S70" s="63"/>
    </row>
    <row r="71" spans="18:19" ht="12.75">
      <c r="R71" s="63"/>
      <c r="S71" s="63"/>
    </row>
    <row r="72" spans="18:19" ht="12.75">
      <c r="R72" s="63"/>
      <c r="S72" s="63"/>
    </row>
    <row r="73" spans="18:19" ht="12.75">
      <c r="R73" s="63"/>
      <c r="S73" s="63"/>
    </row>
    <row r="74" spans="18:19" ht="12.75">
      <c r="R74" s="63"/>
      <c r="S74" s="63"/>
    </row>
    <row r="75" spans="18:19" ht="12.75">
      <c r="R75" s="63"/>
      <c r="S75" s="63"/>
    </row>
    <row r="76" spans="18:19" ht="12.75">
      <c r="R76" s="63"/>
      <c r="S76" s="63"/>
    </row>
    <row r="77" spans="18:19" ht="12.75">
      <c r="R77" s="63"/>
      <c r="S77" s="63"/>
    </row>
    <row r="78" spans="18:19" ht="12.75">
      <c r="R78" s="63"/>
      <c r="S78" s="63"/>
    </row>
    <row r="79" spans="18:19" ht="12.75">
      <c r="R79" s="63"/>
      <c r="S79" s="63"/>
    </row>
    <row r="80" spans="18:19" ht="12.75">
      <c r="R80" s="63"/>
      <c r="S80" s="63"/>
    </row>
    <row r="81" spans="18:19" ht="12.75">
      <c r="R81" s="63"/>
      <c r="S81" s="63"/>
    </row>
    <row r="82" spans="18:19" ht="12.75">
      <c r="R82" s="63"/>
      <c r="S82" s="63"/>
    </row>
    <row r="83" spans="18:19" ht="12.75">
      <c r="R83" s="63"/>
      <c r="S83" s="63"/>
    </row>
    <row r="84" spans="18:19" ht="12.75">
      <c r="R84" s="63"/>
      <c r="S84" s="63"/>
    </row>
    <row r="85" spans="18:19" ht="12.75">
      <c r="R85" s="63"/>
      <c r="S85" s="63"/>
    </row>
    <row r="86" spans="18:19" ht="12.75">
      <c r="R86" s="63"/>
      <c r="S86" s="63"/>
    </row>
    <row r="87" spans="18:19" ht="12.75">
      <c r="R87" s="63"/>
      <c r="S87" s="63"/>
    </row>
    <row r="88" spans="18:19" ht="12.75">
      <c r="R88" s="63"/>
      <c r="S88" s="63"/>
    </row>
  </sheetData>
  <sheetProtection/>
  <mergeCells count="8">
    <mergeCell ref="B3:B7"/>
    <mergeCell ref="K6:K7"/>
    <mergeCell ref="K3:K4"/>
    <mergeCell ref="R17:S17"/>
    <mergeCell ref="B8:B10"/>
    <mergeCell ref="B12:B14"/>
    <mergeCell ref="K8:K12"/>
    <mergeCell ref="I14:K15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D89"/>
  <sheetViews>
    <sheetView showZeros="0" tabSelected="1" zoomScalePageLayoutView="0" workbookViewId="0" topLeftCell="A1">
      <selection activeCell="A1" sqref="A1"/>
    </sheetView>
  </sheetViews>
  <sheetFormatPr defaultColWidth="11.00390625" defaultRowHeight="12.75"/>
  <cols>
    <col min="1" max="1" width="3.25390625" style="0" customWidth="1"/>
    <col min="2" max="2" width="39.125" style="0" customWidth="1"/>
    <col min="3" max="3" width="6.875" style="0" customWidth="1"/>
    <col min="4" max="4" width="3.75390625" style="0" customWidth="1"/>
    <col min="5" max="5" width="7.00390625" style="0" customWidth="1"/>
    <col min="6" max="7" width="7.00390625" style="0" bestFit="1" customWidth="1"/>
    <col min="8" max="8" width="3.625" style="0" customWidth="1"/>
    <col min="9" max="9" width="3.75390625" style="0" bestFit="1" customWidth="1"/>
    <col min="10" max="10" width="7.00390625" style="1" customWidth="1"/>
    <col min="11" max="11" width="7.00390625" style="0" customWidth="1"/>
    <col min="12" max="12" width="49.375" style="2" customWidth="1"/>
    <col min="13" max="14" width="2.625" style="0" customWidth="1"/>
    <col min="15" max="15" width="19.00390625" style="0" customWidth="1"/>
    <col min="16" max="16" width="19.375" style="0" customWidth="1"/>
    <col min="17" max="17" width="35.75390625" style="0" customWidth="1"/>
    <col min="18" max="18" width="23.375" style="63" customWidth="1"/>
    <col min="19" max="19" width="6.75390625" style="0" customWidth="1"/>
    <col min="21" max="21" width="3.125" style="63" customWidth="1"/>
    <col min="22" max="22" width="11.375" style="63" customWidth="1"/>
    <col min="23" max="23" width="8.75390625" style="63" customWidth="1"/>
    <col min="24" max="80" width="11.375" style="63" customWidth="1"/>
  </cols>
  <sheetData>
    <row r="1" spans="1:28" ht="14.25" thickBot="1" thickTop="1">
      <c r="A1" s="49"/>
      <c r="M1" s="49"/>
      <c r="N1" s="63"/>
      <c r="O1" s="63"/>
      <c r="P1" s="63"/>
      <c r="Q1" s="63"/>
      <c r="S1" s="63"/>
      <c r="T1" s="63"/>
      <c r="Z1" s="77"/>
      <c r="AA1" s="78"/>
      <c r="AB1" s="79"/>
    </row>
    <row r="2" spans="1:28" ht="9.75" customHeight="1" thickBot="1" thickTop="1">
      <c r="A2" s="49"/>
      <c r="B2" s="47"/>
      <c r="C2" s="52"/>
      <c r="D2" s="52"/>
      <c r="E2" s="52"/>
      <c r="F2" s="52"/>
      <c r="G2" s="52"/>
      <c r="H2" s="52"/>
      <c r="I2" s="52"/>
      <c r="J2" s="53"/>
      <c r="K2" s="52"/>
      <c r="L2" s="48"/>
      <c r="M2" s="49"/>
      <c r="N2" s="63"/>
      <c r="O2" s="63"/>
      <c r="P2" s="63"/>
      <c r="Q2" s="63"/>
      <c r="S2" s="63"/>
      <c r="T2" s="63"/>
      <c r="Z2" s="80"/>
      <c r="AA2" s="85" t="s">
        <v>21</v>
      </c>
      <c r="AB2" s="81"/>
    </row>
    <row r="3" spans="1:28" ht="31.5" thickBot="1" thickTop="1">
      <c r="A3" s="49"/>
      <c r="B3" s="227" t="s">
        <v>82</v>
      </c>
      <c r="C3" s="41"/>
      <c r="D3" s="242" t="str">
        <f>AC12&amp;" , "&amp;AC13&amp;" , "&amp;AC14&amp;" , "&amp;AC15</f>
        <v>1 , 3 , 8 , 17</v>
      </c>
      <c r="E3" s="243"/>
      <c r="F3" s="243"/>
      <c r="G3" s="243"/>
      <c r="H3" s="243"/>
      <c r="I3" s="243"/>
      <c r="J3" s="243"/>
      <c r="K3" s="119"/>
      <c r="L3" s="240" t="s">
        <v>20</v>
      </c>
      <c r="M3" s="49"/>
      <c r="N3" s="63"/>
      <c r="O3" s="63"/>
      <c r="P3" s="63"/>
      <c r="Q3" s="63"/>
      <c r="S3" s="63"/>
      <c r="T3" s="63"/>
      <c r="Z3" s="82"/>
      <c r="AA3" s="84" t="s">
        <v>17</v>
      </c>
      <c r="AB3" s="83"/>
    </row>
    <row r="4" spans="1:20" ht="31.5" thickBot="1" thickTop="1">
      <c r="A4" s="49"/>
      <c r="B4" s="239"/>
      <c r="C4" s="54"/>
      <c r="D4" s="120"/>
      <c r="E4" s="120"/>
      <c r="F4" s="120"/>
      <c r="G4" s="120"/>
      <c r="H4" s="120"/>
      <c r="I4" s="120"/>
      <c r="J4" s="121"/>
      <c r="K4" s="121"/>
      <c r="L4" s="240"/>
      <c r="M4" s="49"/>
      <c r="N4" s="63"/>
      <c r="O4" s="63"/>
      <c r="P4" s="63"/>
      <c r="Q4" s="63"/>
      <c r="S4" s="63"/>
      <c r="T4" s="63"/>
    </row>
    <row r="5" spans="1:27" ht="30.75" thickBot="1">
      <c r="A5" s="49"/>
      <c r="B5" s="239"/>
      <c r="C5" s="54"/>
      <c r="D5" s="109"/>
      <c r="E5" s="86"/>
      <c r="F5" s="89" t="s">
        <v>19</v>
      </c>
      <c r="G5" s="86"/>
      <c r="H5" s="116" t="str">
        <f>IF(I5="?","="," ")</f>
        <v>=</v>
      </c>
      <c r="I5" s="226" t="str">
        <f>IF(COUNTIF(E5:G5,"&gt;0")&lt;2,"?","=")</f>
        <v>?</v>
      </c>
      <c r="J5" s="107">
        <f>E15+G15</f>
        <v>4</v>
      </c>
      <c r="K5" s="117">
        <f>IF(COUNTIF(E5:J5,"&gt;0")=3,IF(E5+G5&lt;&gt;J5,"Û",""),"")</f>
      </c>
      <c r="L5" s="118">
        <f>IF(COUNTIF(E5:J5,"&gt;0")=3,IF(E5+G5&lt;&gt;J5,"Egalité de cette ligne non vérifiée !",""),"")</f>
      </c>
      <c r="M5" s="49"/>
      <c r="N5" s="63"/>
      <c r="O5" s="63"/>
      <c r="P5" s="63"/>
      <c r="Q5" s="63"/>
      <c r="S5" s="63"/>
      <c r="T5" s="63"/>
      <c r="Y5" s="105">
        <v>14</v>
      </c>
      <c r="Z5" s="105"/>
      <c r="AA5" s="105">
        <v>16</v>
      </c>
    </row>
    <row r="6" spans="1:27" ht="30.75" thickBot="1">
      <c r="A6" s="49"/>
      <c r="B6" s="239"/>
      <c r="C6" s="54"/>
      <c r="D6" s="109"/>
      <c r="E6" s="87" t="s">
        <v>19</v>
      </c>
      <c r="F6" s="91"/>
      <c r="G6" s="88" t="s">
        <v>19</v>
      </c>
      <c r="H6" s="109"/>
      <c r="I6" s="109"/>
      <c r="J6" s="107"/>
      <c r="K6" s="107"/>
      <c r="L6" s="106"/>
      <c r="M6" s="49"/>
      <c r="N6" s="63"/>
      <c r="O6" s="63"/>
      <c r="P6" s="63"/>
      <c r="Q6" s="63"/>
      <c r="S6" s="63"/>
      <c r="T6" s="63"/>
      <c r="Y6" s="105"/>
      <c r="Z6" s="105"/>
      <c r="AA6" s="105"/>
    </row>
    <row r="7" spans="1:27" ht="30.75" thickBot="1">
      <c r="A7" s="49"/>
      <c r="B7" s="239"/>
      <c r="C7" s="54"/>
      <c r="D7" s="109"/>
      <c r="E7" s="86"/>
      <c r="F7" s="90" t="s">
        <v>19</v>
      </c>
      <c r="G7" s="86"/>
      <c r="H7" s="116" t="str">
        <f>IF(I7="?","="," ")</f>
        <v>=</v>
      </c>
      <c r="I7" s="226" t="str">
        <f>IF(COUNTIF(E7:G7,"&gt;0")&lt;2,"?","=")</f>
        <v>?</v>
      </c>
      <c r="J7" s="107">
        <f>E17+G17</f>
        <v>25</v>
      </c>
      <c r="K7" s="123">
        <f>IF(COUNTIF(E7:J7,"&gt;0")=3,IF(E7+G7&lt;&gt;J7,"Û",""),"")</f>
      </c>
      <c r="L7" s="118">
        <f>IF(COUNTIF(E7:J7,"&gt;0")=3,IF(E7+G7&lt;&gt;J7,"Egalité de cette ligne non vérifiée !",""),"")</f>
      </c>
      <c r="M7" s="49"/>
      <c r="N7" s="63"/>
      <c r="O7" s="63"/>
      <c r="P7" s="63"/>
      <c r="Q7" s="63"/>
      <c r="S7" s="63"/>
      <c r="T7" s="63"/>
      <c r="Y7" s="105">
        <v>8</v>
      </c>
      <c r="Z7" s="105"/>
      <c r="AA7" s="105">
        <v>1</v>
      </c>
    </row>
    <row r="8" spans="1:20" ht="21" customHeight="1">
      <c r="A8" s="49"/>
      <c r="B8" s="233" t="s">
        <v>7</v>
      </c>
      <c r="C8" s="25"/>
      <c r="D8" s="109"/>
      <c r="E8" s="124" t="str">
        <f>IF(E9="?","||"," ")</f>
        <v>||</v>
      </c>
      <c r="F8" s="110"/>
      <c r="G8" s="124" t="str">
        <f>IF(G9="?","||"," ")</f>
        <v>||</v>
      </c>
      <c r="H8" s="109"/>
      <c r="I8" s="109"/>
      <c r="J8" s="107"/>
      <c r="K8" s="107"/>
      <c r="L8" s="106"/>
      <c r="M8" s="49"/>
      <c r="N8" s="63"/>
      <c r="O8" s="63"/>
      <c r="P8" s="63"/>
      <c r="Q8" s="63"/>
      <c r="S8" s="63"/>
      <c r="T8" s="63"/>
    </row>
    <row r="9" spans="1:20" ht="27.75" customHeight="1">
      <c r="A9" s="49"/>
      <c r="B9" s="233"/>
      <c r="C9" s="25"/>
      <c r="D9" s="109"/>
      <c r="E9" s="124" t="str">
        <f>IF(COUNTIF(E5:E7,"&gt;0")&lt;2,"?","||")</f>
        <v>?</v>
      </c>
      <c r="F9" s="110"/>
      <c r="G9" s="124" t="str">
        <f>IF(COUNTIF(G5:G7,"&gt;0")&lt;2,"?","||")</f>
        <v>?</v>
      </c>
      <c r="H9" s="109"/>
      <c r="I9" s="109"/>
      <c r="J9" s="107"/>
      <c r="K9" s="49"/>
      <c r="L9" s="246">
        <f>IF(non_respect,"Saisie erronée! On ne peut utiliser que les nombres de la liste ...",IF(AND(E5=E15,G5=G15,E7=E17,G7=G17),"Bravo !",""))</f>
      </c>
      <c r="M9" s="49"/>
      <c r="N9" s="63"/>
      <c r="O9" s="63"/>
      <c r="P9" s="63"/>
      <c r="Q9" s="63"/>
      <c r="S9" s="63"/>
      <c r="T9" s="63"/>
    </row>
    <row r="10" spans="1:20" ht="30.75" customHeight="1" thickBot="1">
      <c r="A10" s="49"/>
      <c r="B10" s="233"/>
      <c r="C10" s="25"/>
      <c r="D10" s="109"/>
      <c r="E10" s="110">
        <f>E15+E17</f>
        <v>9</v>
      </c>
      <c r="F10" s="110"/>
      <c r="G10" s="110">
        <f>G15+G17</f>
        <v>20</v>
      </c>
      <c r="H10" s="109"/>
      <c r="I10" s="109"/>
      <c r="J10" s="107"/>
      <c r="K10" s="49"/>
      <c r="L10" s="247"/>
      <c r="M10" s="49"/>
      <c r="N10" s="63"/>
      <c r="O10" s="63"/>
      <c r="P10" s="63"/>
      <c r="Q10" s="63"/>
      <c r="S10" s="63"/>
      <c r="T10" s="63"/>
    </row>
    <row r="11" spans="1:29" ht="31.5" thickBot="1" thickTop="1">
      <c r="A11" s="49"/>
      <c r="B11" s="44" t="s">
        <v>8</v>
      </c>
      <c r="C11" s="25"/>
      <c r="D11" s="109"/>
      <c r="E11" s="123">
        <f>IF(COUNTIF(E5:E10,"&gt;0")=3,IF(E5+E7&lt;&gt;E10,"Ý",""),"")</f>
      </c>
      <c r="F11" s="108"/>
      <c r="G11" s="123">
        <f>IF(COUNTIF(G5:G10,"&gt;0")=3,IF(G5+G7&lt;&gt;G10,"Ý",""),"")</f>
      </c>
      <c r="H11" s="108"/>
      <c r="I11" s="108"/>
      <c r="J11" s="107"/>
      <c r="K11" s="107"/>
      <c r="L11" s="111"/>
      <c r="M11" s="49"/>
      <c r="N11" s="63"/>
      <c r="O11" s="63"/>
      <c r="P11" s="63"/>
      <c r="Q11" s="63"/>
      <c r="S11" s="67"/>
      <c r="T11" s="241" t="s">
        <v>12</v>
      </c>
      <c r="U11" s="241"/>
      <c r="V11" s="241"/>
      <c r="W11" s="96"/>
      <c r="Y11" s="102" t="s">
        <v>22</v>
      </c>
      <c r="Z11" s="143"/>
      <c r="AA11" s="244" t="s">
        <v>12</v>
      </c>
      <c r="AB11" s="244"/>
      <c r="AC11" s="245"/>
    </row>
    <row r="12" spans="1:29" ht="22.5" customHeight="1" thickTop="1">
      <c r="A12" s="49"/>
      <c r="B12" s="248" t="s">
        <v>23</v>
      </c>
      <c r="C12" s="25"/>
      <c r="D12" s="109"/>
      <c r="E12" s="123">
        <f>IF(COUNTIF(E5:E10,"&gt;0")=3,IF(E5+E7&lt;&gt;E10,"Ý",""),"")</f>
      </c>
      <c r="F12" s="122"/>
      <c r="G12" s="122">
        <f>IF(COUNTIF(G5:G10,"&gt;0")=3,IF(G5+G7&lt;&gt;G10,"Egalité de cette colonne non vérifiée !",""),"")</f>
      </c>
      <c r="H12" s="109"/>
      <c r="I12" s="109"/>
      <c r="J12" s="107"/>
      <c r="K12" s="109"/>
      <c r="L12" s="111"/>
      <c r="M12" s="49"/>
      <c r="N12" s="63"/>
      <c r="O12" s="63"/>
      <c r="P12" s="63"/>
      <c r="Q12" s="63"/>
      <c r="S12" s="69"/>
      <c r="T12" s="94">
        <f ca="1">INT((10+RAND()*199)/10)</f>
        <v>9</v>
      </c>
      <c r="U12" s="95"/>
      <c r="V12" s="94">
        <f ca="1">INT((10+RAND()*199)/10)</f>
        <v>1</v>
      </c>
      <c r="W12" s="98"/>
      <c r="Y12" s="103">
        <f>E15</f>
        <v>1</v>
      </c>
      <c r="Z12" s="131">
        <f>IF(Y12&lt;Y13,Y12,Y13)</f>
        <v>1</v>
      </c>
      <c r="AA12" s="132">
        <f>Z12</f>
        <v>1</v>
      </c>
      <c r="AB12" s="132">
        <f>IF(AA12&lt;AA13,AA12,AA13)</f>
        <v>1</v>
      </c>
      <c r="AC12" s="133">
        <f>AB12</f>
        <v>1</v>
      </c>
    </row>
    <row r="13" spans="1:29" ht="17.25" customHeight="1">
      <c r="A13" s="49"/>
      <c r="B13" s="248"/>
      <c r="C13" s="25"/>
      <c r="D13" s="109"/>
      <c r="E13" s="122">
        <f>IF(COUNTIF(E5:E10,"&gt;0")=3,IF(E5+E7&lt;&gt;E10,"Egalité de cette colonne non vérifiée !",""),"")</f>
      </c>
      <c r="F13" s="122"/>
      <c r="G13" s="107"/>
      <c r="H13" s="109"/>
      <c r="I13" s="109"/>
      <c r="J13" s="107"/>
      <c r="K13" s="109"/>
      <c r="L13" s="111"/>
      <c r="M13" s="49"/>
      <c r="N13" s="63"/>
      <c r="O13" s="63"/>
      <c r="P13" s="63"/>
      <c r="Q13" s="63"/>
      <c r="S13" s="69"/>
      <c r="T13" s="94"/>
      <c r="U13" s="95"/>
      <c r="V13" s="94"/>
      <c r="W13" s="98"/>
      <c r="Y13" s="103">
        <f>G15</f>
        <v>3</v>
      </c>
      <c r="Z13" s="97">
        <f>IF(Y13&lt;Y12,Y12,Y13)</f>
        <v>3</v>
      </c>
      <c r="AA13" s="134">
        <f>IF(Z13&lt;Z14,Z13,Z14)</f>
        <v>3</v>
      </c>
      <c r="AB13" s="134">
        <f>IF(AA13&lt;AA12,AA12,AA13)</f>
        <v>3</v>
      </c>
      <c r="AC13" s="135">
        <f>IF(AB13&lt;AB14,AB13,AB14)</f>
        <v>3</v>
      </c>
    </row>
    <row r="14" spans="1:29" ht="17.25" customHeight="1">
      <c r="A14" s="49"/>
      <c r="B14" s="130"/>
      <c r="C14" s="49"/>
      <c r="D14" s="25"/>
      <c r="E14" s="25"/>
      <c r="G14" s="61"/>
      <c r="H14" s="25"/>
      <c r="I14" s="25"/>
      <c r="J14" s="26"/>
      <c r="K14" s="25"/>
      <c r="L14" s="111"/>
      <c r="M14" s="49"/>
      <c r="N14" s="63"/>
      <c r="O14" s="63"/>
      <c r="P14" s="63"/>
      <c r="Q14" s="63"/>
      <c r="S14" s="69"/>
      <c r="T14" s="94">
        <f ca="1">INT((10+RAND()*199)/10)</f>
        <v>4</v>
      </c>
      <c r="U14" s="95"/>
      <c r="V14" s="94">
        <f ca="1">INT((10+RAND()*199)/10)</f>
        <v>3</v>
      </c>
      <c r="W14" s="98"/>
      <c r="Y14" s="103">
        <f>E17</f>
        <v>8</v>
      </c>
      <c r="Z14" s="97">
        <f>IF(Y14&lt;Y15,Y14,Y15)</f>
        <v>8</v>
      </c>
      <c r="AA14" s="134">
        <f>IF(Z14&lt;Z13,Z13,Z14)</f>
        <v>8</v>
      </c>
      <c r="AB14" s="134">
        <f>IF(AA14&lt;AA15,AA14,AA15)</f>
        <v>8</v>
      </c>
      <c r="AC14" s="135">
        <f>IF(AB14&lt;AB13,AB13,AB14)</f>
        <v>8</v>
      </c>
    </row>
    <row r="15" spans="1:29" ht="30.75" thickBot="1">
      <c r="A15" s="49"/>
      <c r="B15" s="233" t="s">
        <v>10</v>
      </c>
      <c r="C15" s="42"/>
      <c r="D15" s="46"/>
      <c r="E15" s="32">
        <v>1</v>
      </c>
      <c r="F15" s="112"/>
      <c r="G15" s="34">
        <v>3</v>
      </c>
      <c r="H15" s="25"/>
      <c r="I15" s="25"/>
      <c r="J15" s="26"/>
      <c r="K15" s="45"/>
      <c r="L15" s="62"/>
      <c r="M15" s="49"/>
      <c r="N15" s="63"/>
      <c r="O15" s="63"/>
      <c r="P15" s="63"/>
      <c r="Q15" s="63"/>
      <c r="S15" s="73"/>
      <c r="T15" s="99"/>
      <c r="U15" s="99"/>
      <c r="V15" s="99"/>
      <c r="W15" s="100"/>
      <c r="Y15" s="104">
        <f>G17</f>
        <v>17</v>
      </c>
      <c r="Z15" s="101">
        <f>IF(Y15&lt;Y14,Y14,Y15)</f>
        <v>17</v>
      </c>
      <c r="AA15" s="136">
        <f>Z15</f>
        <v>17</v>
      </c>
      <c r="AB15" s="136">
        <f>IF(AA15&lt;AA14,AA14,AA15)</f>
        <v>17</v>
      </c>
      <c r="AC15" s="137">
        <f>AB15</f>
        <v>17</v>
      </c>
    </row>
    <row r="16" spans="1:20" ht="31.5" thickBot="1" thickTop="1">
      <c r="A16" s="49"/>
      <c r="B16" s="233"/>
      <c r="C16" s="42"/>
      <c r="D16" s="46"/>
      <c r="E16" s="113"/>
      <c r="F16" s="36"/>
      <c r="G16" s="114"/>
      <c r="H16" s="25"/>
      <c r="I16" s="25"/>
      <c r="J16" s="92"/>
      <c r="K16" s="45"/>
      <c r="L16" s="93"/>
      <c r="M16" s="49"/>
      <c r="N16" s="63"/>
      <c r="O16" s="63"/>
      <c r="P16" s="63"/>
      <c r="Q16" s="63"/>
      <c r="S16" s="63"/>
      <c r="T16" s="63"/>
    </row>
    <row r="17" spans="1:30" ht="30.75" thickTop="1">
      <c r="A17" s="49"/>
      <c r="B17" s="44" t="s">
        <v>9</v>
      </c>
      <c r="C17" s="42"/>
      <c r="D17" s="46"/>
      <c r="E17" s="38">
        <v>8</v>
      </c>
      <c r="F17" s="115"/>
      <c r="G17" s="40">
        <v>17</v>
      </c>
      <c r="H17" s="125"/>
      <c r="I17" s="125"/>
      <c r="J17" s="126"/>
      <c r="K17" s="45"/>
      <c r="L17" s="93"/>
      <c r="M17" s="49"/>
      <c r="N17" s="63"/>
      <c r="O17" s="63"/>
      <c r="P17" s="63"/>
      <c r="Q17" s="63"/>
      <c r="S17" s="67"/>
      <c r="T17" s="241" t="s">
        <v>12</v>
      </c>
      <c r="U17" s="241"/>
      <c r="V17" s="241"/>
      <c r="W17" s="68"/>
      <c r="Y17" s="102" t="s">
        <v>22</v>
      </c>
      <c r="Z17" s="241" t="s">
        <v>12</v>
      </c>
      <c r="AA17" s="241"/>
      <c r="AB17" s="241"/>
      <c r="AC17" s="138"/>
      <c r="AD17" s="139" t="b">
        <f>OR(AD19:AD22)</f>
        <v>0</v>
      </c>
    </row>
    <row r="18" spans="1:30" ht="12.75" customHeight="1" thickBot="1">
      <c r="A18" s="49"/>
      <c r="B18" s="24"/>
      <c r="C18" s="43"/>
      <c r="D18" s="27"/>
      <c r="E18" s="27"/>
      <c r="F18" s="27"/>
      <c r="G18" s="27"/>
      <c r="H18" s="27"/>
      <c r="I18" s="27"/>
      <c r="J18" s="28"/>
      <c r="K18" s="29"/>
      <c r="L18" s="30"/>
      <c r="M18" s="49"/>
      <c r="N18" s="63"/>
      <c r="O18" s="63"/>
      <c r="P18" s="63"/>
      <c r="Q18" s="63"/>
      <c r="S18" s="69"/>
      <c r="T18" s="63"/>
      <c r="W18" s="98"/>
      <c r="Y18" s="129"/>
      <c r="Z18" s="69"/>
      <c r="AA18" s="140"/>
      <c r="AB18" s="140"/>
      <c r="AC18" s="140"/>
      <c r="AD18" s="72"/>
    </row>
    <row r="19" spans="1:30" ht="16.5" thickTop="1">
      <c r="A19" s="49"/>
      <c r="B19" s="49"/>
      <c r="C19" s="49"/>
      <c r="D19" s="49"/>
      <c r="E19" s="49"/>
      <c r="F19" s="49"/>
      <c r="G19" s="49"/>
      <c r="H19" s="49"/>
      <c r="I19" s="49"/>
      <c r="J19" s="50"/>
      <c r="K19" s="49"/>
      <c r="L19" s="51"/>
      <c r="M19" s="49"/>
      <c r="N19" s="63"/>
      <c r="O19" s="63"/>
      <c r="P19" s="63"/>
      <c r="Q19" s="63"/>
      <c r="R19" s="127"/>
      <c r="S19" s="69"/>
      <c r="T19" s="128">
        <f>E5</f>
        <v>0</v>
      </c>
      <c r="U19" s="95"/>
      <c r="V19" s="128">
        <f>G5</f>
        <v>0</v>
      </c>
      <c r="W19" s="98"/>
      <c r="Y19" s="103">
        <f>T19</f>
        <v>0</v>
      </c>
      <c r="Z19" s="97">
        <f>IF(Y19&lt;Y20,Y19,Y20)</f>
        <v>0</v>
      </c>
      <c r="AA19" s="134">
        <f>Z19</f>
        <v>0</v>
      </c>
      <c r="AB19" s="134">
        <f>IF(AA19&lt;AA20,AA19,AA20)</f>
        <v>0</v>
      </c>
      <c r="AC19" s="134">
        <f>AB19</f>
        <v>0</v>
      </c>
      <c r="AD19" s="141" t="b">
        <f>IF(AC19&gt;0,COUNTIF(laliste,"&lt;&gt;"&amp;AC19)=4)</f>
        <v>0</v>
      </c>
    </row>
    <row r="20" spans="1:30" ht="15.75">
      <c r="A20" s="63"/>
      <c r="B20" s="63"/>
      <c r="C20" s="63"/>
      <c r="D20" s="63"/>
      <c r="E20" s="63"/>
      <c r="F20" s="63"/>
      <c r="G20" s="63"/>
      <c r="H20" s="63"/>
      <c r="I20" s="63"/>
      <c r="J20" s="64"/>
      <c r="K20" s="63"/>
      <c r="L20" s="65"/>
      <c r="M20" s="63"/>
      <c r="N20" s="63"/>
      <c r="O20" s="63"/>
      <c r="P20" s="63"/>
      <c r="Q20" s="63"/>
      <c r="R20" s="127"/>
      <c r="S20" s="69"/>
      <c r="T20" s="94"/>
      <c r="U20" s="95"/>
      <c r="V20" s="94"/>
      <c r="W20" s="98"/>
      <c r="Y20" s="103">
        <f>V19</f>
        <v>0</v>
      </c>
      <c r="Z20" s="97">
        <f>IF(Y20&lt;Y19,Y19,Y20)</f>
        <v>0</v>
      </c>
      <c r="AA20" s="134">
        <f>IF(Z20&lt;Z21,Z20,Z21)</f>
        <v>0</v>
      </c>
      <c r="AB20" s="134">
        <f>IF(AA20&lt;AA19,AA19,AA20)</f>
        <v>0</v>
      </c>
      <c r="AC20" s="134">
        <f>IF(AB20&lt;AB21,AB20,AB21)</f>
        <v>0</v>
      </c>
      <c r="AD20" s="141" t="b">
        <f>IF(AC20&gt;0,COUNTIF(laliste,"&lt;&gt;"&amp;AC20)=4)</f>
        <v>0</v>
      </c>
    </row>
    <row r="21" spans="1:30" ht="15.75">
      <c r="A21" s="63"/>
      <c r="B21" s="144" t="s">
        <v>24</v>
      </c>
      <c r="C21" s="63"/>
      <c r="D21" s="63"/>
      <c r="E21" s="63"/>
      <c r="F21" s="63"/>
      <c r="G21" s="63"/>
      <c r="H21" s="63"/>
      <c r="I21" s="63"/>
      <c r="J21" s="64"/>
      <c r="K21" s="63"/>
      <c r="L21" s="65"/>
      <c r="M21" s="63"/>
      <c r="N21" s="63"/>
      <c r="O21" s="63"/>
      <c r="P21" s="63"/>
      <c r="Q21" s="63"/>
      <c r="R21" s="127"/>
      <c r="S21" s="69"/>
      <c r="T21" s="95"/>
      <c r="U21" s="95"/>
      <c r="V21" s="95"/>
      <c r="W21" s="98"/>
      <c r="Y21" s="103">
        <f>T22</f>
        <v>0</v>
      </c>
      <c r="Z21" s="97">
        <f>IF(Y21&lt;Y22,Y21,Y22)</f>
        <v>0</v>
      </c>
      <c r="AA21" s="134">
        <f>IF(Z21&lt;Z20,Z20,Z21)</f>
        <v>0</v>
      </c>
      <c r="AB21" s="134">
        <f>IF(AA21&lt;AA22,AA21,AA22)</f>
        <v>0</v>
      </c>
      <c r="AC21" s="134">
        <f>IF(AB21&lt;AB20,AB20,AB21)</f>
        <v>0</v>
      </c>
      <c r="AD21" s="141" t="b">
        <f>IF(AC21&gt;0,COUNTIF(laliste,"&lt;&gt;"&amp;AC21)=4)</f>
        <v>0</v>
      </c>
    </row>
    <row r="22" spans="1:30" ht="16.5" thickBot="1">
      <c r="A22" s="63"/>
      <c r="B22" s="76" t="s">
        <v>13</v>
      </c>
      <c r="C22" s="63"/>
      <c r="D22" s="63"/>
      <c r="E22" s="63"/>
      <c r="F22" s="63"/>
      <c r="G22" s="63"/>
      <c r="H22" s="63"/>
      <c r="I22" s="63"/>
      <c r="J22" s="64"/>
      <c r="K22" s="63"/>
      <c r="L22" s="65"/>
      <c r="M22" s="63"/>
      <c r="N22" s="63"/>
      <c r="O22" s="63"/>
      <c r="P22" s="63"/>
      <c r="Q22" s="63"/>
      <c r="R22" s="127"/>
      <c r="S22" s="69"/>
      <c r="T22" s="128">
        <f>E7</f>
        <v>0</v>
      </c>
      <c r="U22" s="95"/>
      <c r="V22" s="128">
        <f>G7</f>
        <v>0</v>
      </c>
      <c r="W22" s="98"/>
      <c r="Y22" s="104">
        <f>V22</f>
        <v>0</v>
      </c>
      <c r="Z22" s="101">
        <f>IF(Y22&lt;Y21,Y21,Y22)</f>
        <v>0</v>
      </c>
      <c r="AA22" s="136">
        <f>Z22</f>
        <v>0</v>
      </c>
      <c r="AB22" s="136">
        <f>IF(AA22&lt;AA21,AA21,AA22)</f>
        <v>0</v>
      </c>
      <c r="AC22" s="136">
        <f>AB22</f>
        <v>0</v>
      </c>
      <c r="AD22" s="142" t="b">
        <f>IF(AC22&gt;0,COUNTIF(laliste,"&lt;&gt;"&amp;AC22)=4)</f>
        <v>0</v>
      </c>
    </row>
    <row r="23" spans="1:23" ht="16.5" thickBot="1" thickTop="1">
      <c r="A23" s="63"/>
      <c r="B23" s="76" t="s">
        <v>14</v>
      </c>
      <c r="C23" s="63"/>
      <c r="D23" s="63"/>
      <c r="E23" s="63"/>
      <c r="F23" s="63"/>
      <c r="G23" s="63"/>
      <c r="H23" s="63"/>
      <c r="I23" s="63"/>
      <c r="J23" s="64"/>
      <c r="K23" s="63"/>
      <c r="L23" s="65"/>
      <c r="M23" s="63"/>
      <c r="N23" s="63"/>
      <c r="O23" s="63"/>
      <c r="P23" s="63"/>
      <c r="Q23" s="63"/>
      <c r="R23" s="127"/>
      <c r="S23" s="73"/>
      <c r="T23" s="99"/>
      <c r="U23" s="99"/>
      <c r="V23" s="99"/>
      <c r="W23" s="100"/>
    </row>
    <row r="24" spans="1:21" ht="15.75" thickTop="1">
      <c r="A24" s="63"/>
      <c r="B24" s="76" t="s">
        <v>18</v>
      </c>
      <c r="C24" s="63"/>
      <c r="D24" s="63"/>
      <c r="E24" s="63"/>
      <c r="F24" s="63"/>
      <c r="G24" s="63"/>
      <c r="H24" s="63"/>
      <c r="I24" s="63"/>
      <c r="J24" s="64"/>
      <c r="K24" s="63"/>
      <c r="L24" s="65"/>
      <c r="M24" s="63"/>
      <c r="N24" s="63"/>
      <c r="O24" s="63"/>
      <c r="P24" s="63"/>
      <c r="Q24" s="63"/>
      <c r="R24" s="127"/>
      <c r="S24" s="127"/>
      <c r="T24" s="127"/>
      <c r="U24" s="127"/>
    </row>
    <row r="25" spans="1:21" ht="12.75">
      <c r="A25" s="63"/>
      <c r="B25" s="63"/>
      <c r="C25" s="63"/>
      <c r="D25" s="63"/>
      <c r="E25" s="63"/>
      <c r="F25" s="63"/>
      <c r="G25" s="63"/>
      <c r="H25" s="63"/>
      <c r="I25" s="63"/>
      <c r="J25" s="64"/>
      <c r="K25" s="63"/>
      <c r="L25" s="65"/>
      <c r="M25" s="63"/>
      <c r="N25" s="63"/>
      <c r="O25" s="63"/>
      <c r="P25" s="63"/>
      <c r="Q25" s="63"/>
      <c r="R25" s="127"/>
      <c r="S25" s="127"/>
      <c r="T25" s="127"/>
      <c r="U25" s="127"/>
    </row>
    <row r="26" spans="1:21" ht="12.75">
      <c r="A26" s="63"/>
      <c r="B26" s="63"/>
      <c r="C26" s="63"/>
      <c r="D26" s="63"/>
      <c r="E26" s="63"/>
      <c r="F26" s="63"/>
      <c r="G26" s="63"/>
      <c r="H26" s="63"/>
      <c r="I26" s="63"/>
      <c r="J26" s="64"/>
      <c r="K26" s="63"/>
      <c r="L26" s="65"/>
      <c r="M26" s="63"/>
      <c r="N26" s="63"/>
      <c r="O26" s="63"/>
      <c r="P26" s="63"/>
      <c r="Q26" s="63"/>
      <c r="R26" s="127"/>
      <c r="S26" s="127"/>
      <c r="T26" s="127"/>
      <c r="U26" s="127"/>
    </row>
    <row r="27" spans="1:21" ht="12.75">
      <c r="A27" s="63"/>
      <c r="B27" s="63"/>
      <c r="C27" s="63"/>
      <c r="D27" s="66"/>
      <c r="E27" s="63"/>
      <c r="F27" s="63"/>
      <c r="G27" s="63"/>
      <c r="H27" s="63"/>
      <c r="I27" s="63"/>
      <c r="J27" s="64"/>
      <c r="K27" s="63"/>
      <c r="L27" s="65"/>
      <c r="M27" s="63"/>
      <c r="N27" s="63"/>
      <c r="O27" s="63"/>
      <c r="P27" s="63"/>
      <c r="Q27" s="63"/>
      <c r="R27" s="127"/>
      <c r="S27" s="127"/>
      <c r="T27" s="127"/>
      <c r="U27" s="127"/>
    </row>
    <row r="28" spans="1:21" ht="12.75">
      <c r="A28" s="63"/>
      <c r="B28" s="63"/>
      <c r="C28" s="63"/>
      <c r="D28" s="63"/>
      <c r="E28" s="63"/>
      <c r="F28" s="63"/>
      <c r="G28" s="63"/>
      <c r="H28" s="63"/>
      <c r="I28" s="63"/>
      <c r="J28" s="64"/>
      <c r="K28" s="63"/>
      <c r="L28" s="65"/>
      <c r="M28" s="63"/>
      <c r="N28" s="63"/>
      <c r="O28" s="63"/>
      <c r="P28" s="63"/>
      <c r="Q28" s="63"/>
      <c r="R28" s="127"/>
      <c r="S28" s="127"/>
      <c r="T28" s="127"/>
      <c r="U28" s="127"/>
    </row>
    <row r="29" spans="1:20" ht="12.75">
      <c r="A29" s="63"/>
      <c r="B29" s="63"/>
      <c r="C29" s="63"/>
      <c r="D29" s="63"/>
      <c r="E29" s="63"/>
      <c r="F29" s="63"/>
      <c r="G29" s="63"/>
      <c r="H29" s="63"/>
      <c r="I29" s="63"/>
      <c r="J29" s="64"/>
      <c r="K29" s="63"/>
      <c r="L29" s="65"/>
      <c r="M29" s="63"/>
      <c r="N29" s="63"/>
      <c r="O29" s="63"/>
      <c r="P29" s="63"/>
      <c r="Q29" s="63"/>
      <c r="R29" s="127"/>
      <c r="S29" s="63">
        <f>IF(J5&gt;15,"Première ligne : total trop fort"&amp;CHAR(10),"")</f>
      </c>
      <c r="T29" s="63"/>
    </row>
    <row r="30" spans="1:20" ht="12.75">
      <c r="A30" s="63"/>
      <c r="B30" s="63"/>
      <c r="C30" s="63"/>
      <c r="D30" s="63"/>
      <c r="E30" s="63"/>
      <c r="F30" s="63"/>
      <c r="G30" s="63"/>
      <c r="H30" s="63"/>
      <c r="I30" s="63"/>
      <c r="J30" s="64"/>
      <c r="K30" s="63"/>
      <c r="L30" s="65"/>
      <c r="M30" s="63"/>
      <c r="N30" s="63"/>
      <c r="O30" s="63"/>
      <c r="P30" s="63"/>
      <c r="Q30" s="63"/>
      <c r="S30" s="63">
        <f>IF(J6&gt;15,"Seconde ligne, total trop fort"&amp;CHAR(10),"")</f>
      </c>
      <c r="T30" s="63"/>
    </row>
    <row r="31" spans="1:20" ht="12.75">
      <c r="A31" s="63"/>
      <c r="B31" s="63"/>
      <c r="C31" s="63"/>
      <c r="D31" s="63"/>
      <c r="E31" s="63"/>
      <c r="F31" s="63"/>
      <c r="G31" s="63"/>
      <c r="H31" s="63"/>
      <c r="I31" s="63"/>
      <c r="J31" s="64"/>
      <c r="K31" s="63"/>
      <c r="L31" s="65"/>
      <c r="M31" s="63"/>
      <c r="N31" s="63"/>
      <c r="O31" s="63"/>
      <c r="P31" s="63"/>
      <c r="Q31" s="63"/>
      <c r="S31" s="63" t="str">
        <f>IF(J7&gt;15,"Dernière ligne : total trop fort"&amp;CHAR(10),"")</f>
        <v>Dernière ligne : total trop fort
</v>
      </c>
      <c r="T31" s="63"/>
    </row>
    <row r="32" spans="1:20" ht="12.75">
      <c r="A32" s="63"/>
      <c r="B32" s="63"/>
      <c r="C32" s="63"/>
      <c r="D32" s="63"/>
      <c r="E32" s="63"/>
      <c r="F32" s="63"/>
      <c r="G32" s="63"/>
      <c r="H32" s="63"/>
      <c r="I32" s="63"/>
      <c r="J32" s="64"/>
      <c r="K32" s="63"/>
      <c r="L32" s="65"/>
      <c r="M32" s="63"/>
      <c r="N32" s="63"/>
      <c r="O32" s="63"/>
      <c r="P32" s="63"/>
      <c r="Q32" s="63"/>
      <c r="S32" s="63">
        <f>IF(J10&gt;15,"Seconde diagonale : total trop fort"&amp;CHAR(10),"")</f>
      </c>
      <c r="T32" s="63"/>
    </row>
    <row r="33" spans="1:20" ht="12.75">
      <c r="A33" s="63"/>
      <c r="B33" s="63"/>
      <c r="C33" s="63"/>
      <c r="D33" s="63"/>
      <c r="E33" s="63"/>
      <c r="F33" s="63"/>
      <c r="G33" s="63"/>
      <c r="H33" s="63"/>
      <c r="I33" s="63"/>
      <c r="J33" s="64"/>
      <c r="K33" s="63"/>
      <c r="L33" s="65"/>
      <c r="M33" s="63"/>
      <c r="N33" s="63"/>
      <c r="O33" s="63"/>
      <c r="P33" s="63"/>
      <c r="Q33" s="63"/>
      <c r="S33" s="63" t="str">
        <f>IF(E11&gt;15,"Première colonne : total trop fort"&amp;CHAR(10),"")</f>
        <v>Première colonne : total trop fort
</v>
      </c>
      <c r="T33" s="63"/>
    </row>
    <row r="34" spans="1:20" ht="12.75">
      <c r="A34" s="63"/>
      <c r="B34" s="63"/>
      <c r="C34" s="63"/>
      <c r="D34" s="63"/>
      <c r="E34" s="63"/>
      <c r="F34" s="63"/>
      <c r="G34" s="63"/>
      <c r="H34" s="63"/>
      <c r="I34" s="63"/>
      <c r="J34" s="64"/>
      <c r="K34" s="63"/>
      <c r="L34" s="65"/>
      <c r="M34" s="63"/>
      <c r="N34" s="63"/>
      <c r="O34" s="63"/>
      <c r="P34" s="63"/>
      <c r="Q34" s="63"/>
      <c r="S34" s="63">
        <f>IF(F11&gt;15,"Seconde colonne : total trop fort"&amp;CHAR(10),"")</f>
      </c>
      <c r="T34" s="63"/>
    </row>
    <row r="35" spans="1:20" ht="12.75">
      <c r="A35" s="63"/>
      <c r="B35" s="63"/>
      <c r="C35" s="63"/>
      <c r="D35" s="63"/>
      <c r="E35" s="63"/>
      <c r="F35" s="63"/>
      <c r="G35" s="63"/>
      <c r="H35" s="63"/>
      <c r="I35" s="63"/>
      <c r="J35" s="64"/>
      <c r="K35" s="63"/>
      <c r="L35" s="65"/>
      <c r="M35" s="63"/>
      <c r="N35" s="63"/>
      <c r="O35" s="63"/>
      <c r="P35" s="63"/>
      <c r="Q35" s="63"/>
      <c r="S35" s="63" t="str">
        <f>IF(G11&gt;15,"Dernière colonne : total trop fort"&amp;CHAR(10),"")</f>
        <v>Dernière colonne : total trop fort
</v>
      </c>
      <c r="T35" s="63"/>
    </row>
    <row r="36" spans="1:20" ht="12.75">
      <c r="A36" s="63"/>
      <c r="B36" s="63"/>
      <c r="C36" s="63"/>
      <c r="D36" s="63"/>
      <c r="E36" s="63"/>
      <c r="F36" s="63"/>
      <c r="G36" s="63"/>
      <c r="H36" s="63"/>
      <c r="I36" s="63"/>
      <c r="J36" s="64"/>
      <c r="K36" s="63"/>
      <c r="L36" s="65"/>
      <c r="M36" s="63"/>
      <c r="N36" s="63"/>
      <c r="O36" s="63"/>
      <c r="P36" s="63"/>
      <c r="Q36" s="63"/>
      <c r="S36" s="63"/>
      <c r="T36" s="63"/>
    </row>
    <row r="37" spans="1:20" ht="12.75">
      <c r="A37" s="63"/>
      <c r="B37" s="63"/>
      <c r="C37" s="63"/>
      <c r="D37" s="63"/>
      <c r="E37" s="63"/>
      <c r="F37" s="63"/>
      <c r="G37" s="63"/>
      <c r="H37" s="63"/>
      <c r="I37" s="63"/>
      <c r="J37" s="64"/>
      <c r="K37" s="63"/>
      <c r="L37" s="65"/>
      <c r="M37" s="63"/>
      <c r="N37" s="63"/>
      <c r="O37" s="63"/>
      <c r="P37" s="63"/>
      <c r="Q37" s="63"/>
      <c r="S37" s="63"/>
      <c r="T37" s="63"/>
    </row>
    <row r="38" spans="1:20" ht="12.75">
      <c r="A38" s="63"/>
      <c r="B38" s="63"/>
      <c r="C38" s="63"/>
      <c r="D38" s="63"/>
      <c r="E38" s="63"/>
      <c r="F38" s="63"/>
      <c r="G38" s="63"/>
      <c r="H38" s="63"/>
      <c r="I38" s="63"/>
      <c r="J38" s="64"/>
      <c r="K38" s="63"/>
      <c r="L38" s="65"/>
      <c r="M38" s="63"/>
      <c r="N38" s="63"/>
      <c r="O38" s="63"/>
      <c r="P38" s="63"/>
      <c r="Q38" s="63"/>
      <c r="S38" s="63"/>
      <c r="T38" s="63"/>
    </row>
    <row r="39" spans="1:20" ht="12.75">
      <c r="A39" s="63"/>
      <c r="B39" s="63"/>
      <c r="C39" s="63"/>
      <c r="D39" s="63"/>
      <c r="E39" s="63"/>
      <c r="F39" s="63"/>
      <c r="G39" s="63"/>
      <c r="H39" s="63"/>
      <c r="I39" s="63"/>
      <c r="J39" s="64"/>
      <c r="K39" s="63"/>
      <c r="L39" s="65"/>
      <c r="M39" s="63"/>
      <c r="N39" s="63"/>
      <c r="O39" s="63"/>
      <c r="P39" s="63"/>
      <c r="Q39" s="63"/>
      <c r="S39" s="63"/>
      <c r="T39" s="63"/>
    </row>
    <row r="40" spans="1:20" ht="12.75">
      <c r="A40" s="63"/>
      <c r="B40" s="63"/>
      <c r="C40" s="63"/>
      <c r="D40" s="63"/>
      <c r="E40" s="63"/>
      <c r="F40" s="63"/>
      <c r="G40" s="63"/>
      <c r="H40" s="63"/>
      <c r="I40" s="63"/>
      <c r="J40" s="64"/>
      <c r="K40" s="63"/>
      <c r="L40" s="65"/>
      <c r="M40" s="63"/>
      <c r="N40" s="63"/>
      <c r="O40" s="63"/>
      <c r="P40" s="63"/>
      <c r="Q40" s="63"/>
      <c r="S40" s="63"/>
      <c r="T40" s="63"/>
    </row>
    <row r="41" spans="1:20" ht="12.75">
      <c r="A41" s="63"/>
      <c r="B41" s="63"/>
      <c r="C41" s="63"/>
      <c r="D41" s="63"/>
      <c r="E41" s="63"/>
      <c r="F41" s="63"/>
      <c r="G41" s="63"/>
      <c r="H41" s="63"/>
      <c r="I41" s="63"/>
      <c r="J41" s="64"/>
      <c r="K41" s="63"/>
      <c r="L41" s="65"/>
      <c r="M41" s="63"/>
      <c r="N41" s="63"/>
      <c r="O41" s="63"/>
      <c r="P41" s="63"/>
      <c r="Q41" s="63"/>
      <c r="S41" s="63"/>
      <c r="T41" s="63"/>
    </row>
    <row r="42" spans="1:20" ht="12.75">
      <c r="A42" s="63"/>
      <c r="B42" s="63"/>
      <c r="C42" s="63"/>
      <c r="D42" s="63"/>
      <c r="E42" s="63"/>
      <c r="F42" s="63"/>
      <c r="G42" s="63"/>
      <c r="H42" s="63"/>
      <c r="I42" s="63"/>
      <c r="J42" s="64"/>
      <c r="K42" s="63"/>
      <c r="L42" s="65"/>
      <c r="M42" s="63"/>
      <c r="N42" s="63"/>
      <c r="O42" s="63"/>
      <c r="P42" s="63"/>
      <c r="Q42" s="63"/>
      <c r="S42" s="63"/>
      <c r="T42" s="63"/>
    </row>
    <row r="43" spans="1:20" ht="12.75">
      <c r="A43" s="63"/>
      <c r="B43" s="63"/>
      <c r="C43" s="63"/>
      <c r="D43" s="63"/>
      <c r="E43" s="63"/>
      <c r="F43" s="63"/>
      <c r="G43" s="63"/>
      <c r="H43" s="63"/>
      <c r="I43" s="63"/>
      <c r="J43" s="64"/>
      <c r="K43" s="63"/>
      <c r="L43" s="65"/>
      <c r="M43" s="63"/>
      <c r="N43" s="63"/>
      <c r="O43" s="63"/>
      <c r="P43" s="63"/>
      <c r="Q43" s="63"/>
      <c r="S43" s="63"/>
      <c r="T43" s="63"/>
    </row>
    <row r="44" spans="1:20" ht="12.75">
      <c r="A44" s="63"/>
      <c r="B44" s="63"/>
      <c r="C44" s="63"/>
      <c r="D44" s="63"/>
      <c r="E44" s="63"/>
      <c r="F44" s="63"/>
      <c r="G44" s="63"/>
      <c r="H44" s="63"/>
      <c r="I44" s="63"/>
      <c r="J44" s="64"/>
      <c r="K44" s="63"/>
      <c r="L44" s="65"/>
      <c r="M44" s="63"/>
      <c r="N44" s="63"/>
      <c r="O44" s="63"/>
      <c r="P44" s="63"/>
      <c r="Q44" s="63"/>
      <c r="S44" s="63"/>
      <c r="T44" s="63"/>
    </row>
    <row r="45" spans="1:20" ht="12.75">
      <c r="A45" s="63"/>
      <c r="B45" s="63"/>
      <c r="C45" s="63"/>
      <c r="D45" s="63"/>
      <c r="E45" s="63"/>
      <c r="F45" s="63"/>
      <c r="G45" s="63"/>
      <c r="H45" s="63"/>
      <c r="I45" s="63"/>
      <c r="J45" s="64"/>
      <c r="K45" s="63"/>
      <c r="L45" s="65"/>
      <c r="M45" s="63"/>
      <c r="N45" s="63"/>
      <c r="O45" s="63"/>
      <c r="P45" s="63"/>
      <c r="Q45" s="63"/>
      <c r="S45" s="63"/>
      <c r="T45" s="63"/>
    </row>
    <row r="46" spans="1:20" ht="12.75">
      <c r="A46" s="63"/>
      <c r="B46" s="63"/>
      <c r="C46" s="63"/>
      <c r="D46" s="63"/>
      <c r="E46" s="63"/>
      <c r="F46" s="63"/>
      <c r="G46" s="63"/>
      <c r="H46" s="63"/>
      <c r="I46" s="63"/>
      <c r="J46" s="64"/>
      <c r="K46" s="63"/>
      <c r="L46" s="65"/>
      <c r="M46" s="63"/>
      <c r="N46" s="63"/>
      <c r="O46" s="63"/>
      <c r="P46" s="63"/>
      <c r="Q46" s="63"/>
      <c r="S46" s="63"/>
      <c r="T46" s="63"/>
    </row>
    <row r="47" spans="1:20" ht="12.75">
      <c r="A47" s="63"/>
      <c r="B47" s="63"/>
      <c r="C47" s="63"/>
      <c r="D47" s="63"/>
      <c r="E47" s="63"/>
      <c r="F47" s="63"/>
      <c r="G47" s="63"/>
      <c r="H47" s="63"/>
      <c r="I47" s="63"/>
      <c r="J47" s="64"/>
      <c r="K47" s="63"/>
      <c r="L47" s="65"/>
      <c r="M47" s="63"/>
      <c r="N47" s="63"/>
      <c r="O47" s="63"/>
      <c r="P47" s="63"/>
      <c r="Q47" s="63"/>
      <c r="S47" s="63"/>
      <c r="T47" s="63"/>
    </row>
    <row r="48" spans="1:20" ht="12.75">
      <c r="A48" s="63"/>
      <c r="B48" s="63"/>
      <c r="C48" s="63"/>
      <c r="D48" s="63"/>
      <c r="E48" s="63"/>
      <c r="F48" s="63"/>
      <c r="G48" s="63"/>
      <c r="H48" s="63"/>
      <c r="I48" s="63"/>
      <c r="J48" s="64"/>
      <c r="K48" s="63"/>
      <c r="L48" s="65"/>
      <c r="M48" s="63"/>
      <c r="N48" s="63"/>
      <c r="O48" s="63"/>
      <c r="P48" s="63"/>
      <c r="Q48" s="63"/>
      <c r="S48" s="63"/>
      <c r="T48" s="63"/>
    </row>
    <row r="49" spans="10:12" s="63" customFormat="1" ht="12.75">
      <c r="J49" s="64"/>
      <c r="L49" s="65"/>
    </row>
    <row r="50" spans="10:12" s="63" customFormat="1" ht="12.75">
      <c r="J50" s="64"/>
      <c r="L50" s="65"/>
    </row>
    <row r="51" spans="10:12" s="63" customFormat="1" ht="12.75">
      <c r="J51" s="64"/>
      <c r="L51" s="65"/>
    </row>
    <row r="52" spans="10:12" s="63" customFormat="1" ht="12.75">
      <c r="J52" s="64"/>
      <c r="L52" s="65"/>
    </row>
    <row r="53" spans="10:12" s="63" customFormat="1" ht="12.75">
      <c r="J53" s="64"/>
      <c r="L53" s="65"/>
    </row>
    <row r="54" spans="10:12" s="63" customFormat="1" ht="12.75">
      <c r="J54" s="64"/>
      <c r="L54" s="65"/>
    </row>
    <row r="55" spans="10:12" s="63" customFormat="1" ht="12.75">
      <c r="J55" s="64"/>
      <c r="L55" s="65"/>
    </row>
    <row r="56" spans="10:12" s="63" customFormat="1" ht="12.75">
      <c r="J56" s="64"/>
      <c r="L56" s="65"/>
    </row>
    <row r="57" spans="10:12" s="63" customFormat="1" ht="12.75">
      <c r="J57" s="64"/>
      <c r="L57" s="65"/>
    </row>
    <row r="58" spans="10:12" s="63" customFormat="1" ht="12.75">
      <c r="J58" s="64"/>
      <c r="L58" s="65"/>
    </row>
    <row r="59" spans="10:12" s="63" customFormat="1" ht="12.75">
      <c r="J59" s="64"/>
      <c r="L59" s="65"/>
    </row>
    <row r="60" spans="10:12" s="63" customFormat="1" ht="12.75">
      <c r="J60" s="64"/>
      <c r="L60" s="65"/>
    </row>
    <row r="61" spans="10:12" s="63" customFormat="1" ht="12.75">
      <c r="J61" s="64"/>
      <c r="L61" s="65"/>
    </row>
    <row r="62" spans="10:12" s="63" customFormat="1" ht="12.75">
      <c r="J62" s="64"/>
      <c r="L62" s="65"/>
    </row>
    <row r="63" spans="10:12" s="63" customFormat="1" ht="12.75">
      <c r="J63" s="64"/>
      <c r="L63" s="65"/>
    </row>
    <row r="64" spans="10:12" s="63" customFormat="1" ht="12.75">
      <c r="J64" s="64"/>
      <c r="L64" s="65"/>
    </row>
    <row r="65" spans="10:12" s="63" customFormat="1" ht="12.75">
      <c r="J65" s="64"/>
      <c r="L65" s="65"/>
    </row>
    <row r="66" spans="10:12" s="63" customFormat="1" ht="12.75">
      <c r="J66" s="64"/>
      <c r="L66" s="65"/>
    </row>
    <row r="67" spans="10:12" s="63" customFormat="1" ht="12.75">
      <c r="J67" s="64"/>
      <c r="L67" s="65"/>
    </row>
    <row r="68" spans="10:12" s="63" customFormat="1" ht="12.75">
      <c r="J68" s="64"/>
      <c r="L68" s="65"/>
    </row>
    <row r="69" spans="19:20" ht="12.75">
      <c r="S69" s="63"/>
      <c r="T69" s="63"/>
    </row>
    <row r="70" spans="19:20" ht="12.75">
      <c r="S70" s="63"/>
      <c r="T70" s="63"/>
    </row>
    <row r="71" spans="19:20" ht="12.75">
      <c r="S71" s="63"/>
      <c r="T71" s="63"/>
    </row>
    <row r="72" spans="19:20" ht="12.75">
      <c r="S72" s="63"/>
      <c r="T72" s="63"/>
    </row>
    <row r="73" spans="19:20" ht="12.75">
      <c r="S73" s="63"/>
      <c r="T73" s="63"/>
    </row>
    <row r="74" spans="19:20" ht="12.75">
      <c r="S74" s="63"/>
      <c r="T74" s="63"/>
    </row>
    <row r="75" spans="19:20" ht="12.75">
      <c r="S75" s="63"/>
      <c r="T75" s="63"/>
    </row>
    <row r="76" spans="19:20" ht="12.75">
      <c r="S76" s="63"/>
      <c r="T76" s="63"/>
    </row>
    <row r="77" spans="19:20" ht="12.75">
      <c r="S77" s="63"/>
      <c r="T77" s="63"/>
    </row>
    <row r="78" spans="19:20" ht="12.75">
      <c r="S78" s="63"/>
      <c r="T78" s="63"/>
    </row>
    <row r="79" spans="19:20" ht="12.75">
      <c r="S79" s="63"/>
      <c r="T79" s="63"/>
    </row>
    <row r="80" spans="19:20" ht="12.75">
      <c r="S80" s="63"/>
      <c r="T80" s="63"/>
    </row>
    <row r="81" spans="19:20" ht="12.75">
      <c r="S81" s="63"/>
      <c r="T81" s="63"/>
    </row>
    <row r="82" spans="19:20" ht="12.75">
      <c r="S82" s="63"/>
      <c r="T82" s="63"/>
    </row>
    <row r="83" spans="19:20" ht="12.75">
      <c r="S83" s="63"/>
      <c r="T83" s="63"/>
    </row>
    <row r="84" spans="19:20" ht="12.75">
      <c r="S84" s="63"/>
      <c r="T84" s="63"/>
    </row>
    <row r="85" spans="19:20" ht="12.75">
      <c r="S85" s="63"/>
      <c r="T85" s="63"/>
    </row>
    <row r="86" spans="19:20" ht="12.75">
      <c r="S86" s="63"/>
      <c r="T86" s="63"/>
    </row>
    <row r="87" spans="19:20" ht="12.75">
      <c r="S87" s="63"/>
      <c r="T87" s="63"/>
    </row>
    <row r="88" spans="19:20" ht="12.75">
      <c r="S88" s="63"/>
      <c r="T88" s="63"/>
    </row>
    <row r="89" spans="19:20" ht="12.75">
      <c r="S89" s="63"/>
      <c r="T89" s="63"/>
    </row>
  </sheetData>
  <sheetProtection/>
  <mergeCells count="11">
    <mergeCell ref="B12:B13"/>
    <mergeCell ref="B3:B7"/>
    <mergeCell ref="L3:L4"/>
    <mergeCell ref="T11:V11"/>
    <mergeCell ref="D3:J3"/>
    <mergeCell ref="AA11:AC11"/>
    <mergeCell ref="Z17:AB17"/>
    <mergeCell ref="T17:V17"/>
    <mergeCell ref="B8:B10"/>
    <mergeCell ref="L9:L10"/>
    <mergeCell ref="B15:B1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J6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4.625" style="149" customWidth="1"/>
    <col min="2" max="2" width="7.75390625" style="149" customWidth="1"/>
    <col min="3" max="3" width="11.375" style="149" customWidth="1"/>
    <col min="4" max="7" width="10.75390625" style="149" customWidth="1"/>
    <col min="8" max="10" width="11.375" style="149" customWidth="1"/>
    <col min="11" max="11" width="5.125" style="149" customWidth="1"/>
    <col min="12" max="12" width="52.625" style="147" customWidth="1"/>
    <col min="13" max="13" width="57.125" style="147" customWidth="1"/>
    <col min="14" max="14" width="6.25390625" style="147" customWidth="1"/>
    <col min="15" max="18" width="2.00390625" style="149" bestFit="1" customWidth="1"/>
    <col min="19" max="19" width="11.375" style="212" customWidth="1"/>
    <col min="20" max="20" width="20.75390625" style="212" bestFit="1" customWidth="1"/>
    <col min="21" max="21" width="16.875" style="212" customWidth="1"/>
    <col min="22" max="22" width="4.00390625" style="212" bestFit="1" customWidth="1"/>
    <col min="23" max="23" width="6.375" style="212" bestFit="1" customWidth="1"/>
    <col min="24" max="24" width="2.00390625" style="212" bestFit="1" customWidth="1"/>
    <col min="25" max="25" width="3.00390625" style="212" bestFit="1" customWidth="1"/>
    <col min="26" max="26" width="2.00390625" style="212" customWidth="1"/>
    <col min="27" max="27" width="3.00390625" style="212" customWidth="1"/>
    <col min="28" max="29" width="2.00390625" style="212" customWidth="1"/>
    <col min="30" max="30" width="10.25390625" style="212" customWidth="1"/>
    <col min="31" max="31" width="6.375" style="212" bestFit="1" customWidth="1"/>
    <col min="32" max="32" width="6.375" style="212" customWidth="1"/>
    <col min="33" max="33" width="7.25390625" style="212" bestFit="1" customWidth="1"/>
    <col min="34" max="34" width="21.875" style="212" customWidth="1"/>
    <col min="35" max="35" width="19.25390625" style="149" customWidth="1"/>
    <col min="36" max="68" width="11.375" style="147" customWidth="1"/>
    <col min="69" max="16384" width="11.375" style="149" customWidth="1"/>
  </cols>
  <sheetData>
    <row r="1" spans="1:35" ht="13.5" thickBot="1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O1" s="147"/>
      <c r="P1" s="147"/>
      <c r="Q1" s="147"/>
      <c r="R1" s="147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7"/>
    </row>
    <row r="2" spans="1:35" ht="18.75" thickTop="1">
      <c r="A2" s="146"/>
      <c r="B2" s="150" t="s">
        <v>25</v>
      </c>
      <c r="C2" s="146"/>
      <c r="D2" s="146"/>
      <c r="E2" s="146"/>
      <c r="F2" s="146"/>
      <c r="G2" s="151" t="s">
        <v>26</v>
      </c>
      <c r="H2" s="146"/>
      <c r="I2" s="146"/>
      <c r="J2" s="146"/>
      <c r="K2" s="146"/>
      <c r="O2" s="152" t="s">
        <v>27</v>
      </c>
      <c r="P2" s="153">
        <f ca="1">INT(2.5+2*RAND())</f>
        <v>3</v>
      </c>
      <c r="Q2" s="154">
        <f ca="1">P2+INT(1+3*RAND())</f>
        <v>5</v>
      </c>
      <c r="R2" s="155">
        <f ca="1">Q2+INT(1+3*RAND())</f>
        <v>8</v>
      </c>
      <c r="S2" s="156" t="s">
        <v>28</v>
      </c>
      <c r="T2" s="156" t="s">
        <v>29</v>
      </c>
      <c r="U2" s="156" t="s">
        <v>30</v>
      </c>
      <c r="V2" s="156" t="s">
        <v>31</v>
      </c>
      <c r="W2" s="156" t="s">
        <v>32</v>
      </c>
      <c r="X2" s="156" t="s">
        <v>33</v>
      </c>
      <c r="Y2" s="156" t="s">
        <v>34</v>
      </c>
      <c r="Z2" s="156" t="s">
        <v>35</v>
      </c>
      <c r="AA2" s="156" t="s">
        <v>36</v>
      </c>
      <c r="AB2" s="156" t="s">
        <v>37</v>
      </c>
      <c r="AC2" s="156" t="s">
        <v>38</v>
      </c>
      <c r="AD2" s="156" t="s">
        <v>39</v>
      </c>
      <c r="AE2" s="156" t="s">
        <v>40</v>
      </c>
      <c r="AF2" s="156" t="s">
        <v>41</v>
      </c>
      <c r="AG2" s="156" t="s">
        <v>42</v>
      </c>
      <c r="AH2" s="156" t="s">
        <v>43</v>
      </c>
      <c r="AI2" s="157" t="s">
        <v>44</v>
      </c>
    </row>
    <row r="3" spans="1:35" ht="12.75">
      <c r="A3" s="146"/>
      <c r="B3" s="146" t="s">
        <v>45</v>
      </c>
      <c r="C3" s="146"/>
      <c r="D3" s="146"/>
      <c r="E3" s="146"/>
      <c r="F3" s="146"/>
      <c r="G3" s="146"/>
      <c r="H3" s="146"/>
      <c r="I3" s="146"/>
      <c r="J3" s="146"/>
      <c r="K3" s="146"/>
      <c r="O3" s="158">
        <f ca="1">INT(1.5+RAND())</f>
        <v>2</v>
      </c>
      <c r="P3" s="159"/>
      <c r="Q3" s="159"/>
      <c r="R3" s="160"/>
      <c r="S3" s="161" t="s">
        <v>46</v>
      </c>
      <c r="T3" s="161" t="s">
        <v>47</v>
      </c>
      <c r="U3" s="161" t="s">
        <v>48</v>
      </c>
      <c r="V3" s="161">
        <f ca="1">INT(0.5+RAND()*P2*O3)</f>
        <v>4</v>
      </c>
      <c r="W3" s="161" t="str">
        <f ca="1">IF(RAND()&lt;0.5," + "," - ")</f>
        <v> - </v>
      </c>
      <c r="X3" s="161">
        <f ca="1">INT(1+RAND()*MAX($P$2,$O$3))</f>
        <v>1</v>
      </c>
      <c r="Y3" s="161">
        <f ca="1">INT(1+RAND()*a)</f>
        <v>1</v>
      </c>
      <c r="Z3" s="161">
        <f>IF(a=1,"",a)</f>
      </c>
      <c r="AA3" s="161">
        <f>IF(b=1,"",b)</f>
      </c>
      <c r="AB3" s="161">
        <f>IF(a=1,"",a&amp;"*")</f>
      </c>
      <c r="AC3" s="161">
        <f>IF(b=1,"",b&amp;"*")</f>
      </c>
      <c r="AD3" s="161" t="str">
        <f>IF(aux&lt;&gt;0,signe1&amp;aux,"")</f>
        <v> - 4</v>
      </c>
      <c r="AE3" s="161" t="str">
        <f ca="1">IF(RAND()&lt;0.5," + "," - ")</f>
        <v> + </v>
      </c>
      <c r="AF3" s="161"/>
      <c r="AG3" s="161">
        <f ca="1">INT(1+RAND()*2)</f>
        <v>2</v>
      </c>
      <c r="AH3" s="161" t="str">
        <f>IF(numforme=1,"Produit"&amp;phi0,aprime&amp;"x"&amp;signe1&amp;bprime&amp;"y")</f>
        <v>x - y</v>
      </c>
      <c r="AI3" s="162" t="str">
        <f>IF(numforme=1,"x*y"&amp;phi0,atierce&amp;"x"&amp;signe1&amp;btierce&amp;"y")</f>
        <v>x - y</v>
      </c>
    </row>
    <row r="4" spans="1:35" ht="12.75">
      <c r="A4" s="146"/>
      <c r="B4" s="146" t="s">
        <v>49</v>
      </c>
      <c r="C4" s="146"/>
      <c r="D4" s="146"/>
      <c r="E4" s="146"/>
      <c r="F4" s="146"/>
      <c r="G4" s="146"/>
      <c r="H4" s="146"/>
      <c r="I4" s="146"/>
      <c r="J4" s="146"/>
      <c r="K4" s="146"/>
      <c r="O4" s="163">
        <f ca="1">O3+INT(1+3*RAND())</f>
        <v>3</v>
      </c>
      <c r="P4" s="159"/>
      <c r="Q4" s="159"/>
      <c r="R4" s="160"/>
      <c r="S4" s="161" t="s">
        <v>50</v>
      </c>
      <c r="T4" s="161" t="s">
        <v>51</v>
      </c>
      <c r="U4" s="161" t="s">
        <v>52</v>
      </c>
      <c r="V4" s="161"/>
      <c r="W4" s="161" t="str">
        <f ca="1">IF(RAND()&lt;0.5," + "," - ")</f>
        <v> - </v>
      </c>
      <c r="X4" s="161">
        <f ca="1">INT(2+RAND()*4)</f>
        <v>3</v>
      </c>
      <c r="Y4" s="161">
        <f ca="1">INT(1+RAND()*(R2+O5))</f>
        <v>14</v>
      </c>
      <c r="Z4" s="161">
        <f>IF(a=1,"",a)</f>
        <v>3</v>
      </c>
      <c r="AA4" s="161">
        <f>IF(b=1,"",b)</f>
        <v>14</v>
      </c>
      <c r="AB4" s="161" t="str">
        <f>IF(a=1,"",a&amp;"*")</f>
        <v>3*</v>
      </c>
      <c r="AC4" s="161" t="str">
        <f>IF(b=1,"",b&amp;"*")</f>
        <v>14*</v>
      </c>
      <c r="AD4" s="161">
        <f ca="1">INT(1.5+RAND())*R2*O5</f>
        <v>48</v>
      </c>
      <c r="AE4" s="161" t="str">
        <f ca="1">IF(RAND()&lt;0.5," + "," - ")</f>
        <v> + </v>
      </c>
      <c r="AF4" s="161"/>
      <c r="AG4" s="161">
        <f ca="1">INT(1+RAND()*2)</f>
        <v>2</v>
      </c>
      <c r="AH4" s="161" t="str">
        <f>IF(numforme=1,phi0&amp;" - Produit",aprime&amp;"Somme"&amp;signe2&amp;b)</f>
        <v>3Somme + 14</v>
      </c>
      <c r="AI4" s="162" t="str">
        <f>IF(numforme=1,phi0&amp;" - x*y",aprime&amp;"*(x + y)"&amp;signe2&amp;b)</f>
        <v>3*(x + y) + 14</v>
      </c>
    </row>
    <row r="5" spans="1:35" ht="13.5" thickBot="1">
      <c r="A5" s="146"/>
      <c r="B5" s="164" t="s">
        <v>53</v>
      </c>
      <c r="C5" s="146"/>
      <c r="D5" s="146"/>
      <c r="E5" s="146"/>
      <c r="F5" s="146"/>
      <c r="G5" s="146"/>
      <c r="H5" s="146"/>
      <c r="I5" s="146"/>
      <c r="J5" s="146"/>
      <c r="K5" s="146"/>
      <c r="O5" s="165">
        <f ca="1">O4+INT(1+3*RAND())</f>
        <v>6</v>
      </c>
      <c r="P5" s="166"/>
      <c r="Q5" s="166"/>
      <c r="R5" s="167"/>
      <c r="S5" s="161" t="s">
        <v>54</v>
      </c>
      <c r="T5" s="161" t="s">
        <v>55</v>
      </c>
      <c r="U5" s="161" t="s">
        <v>56</v>
      </c>
      <c r="V5" s="161">
        <f ca="1">INT(0.5+RAND()*$P$2*$O$3)</f>
        <v>3</v>
      </c>
      <c r="W5" s="161" t="str">
        <f ca="1">IF(RAND()&lt;0.5," + "," - ")</f>
        <v> + </v>
      </c>
      <c r="X5" s="161">
        <f ca="1">INT(1+RAND()*MAX($P$2,$O$3))</f>
        <v>2</v>
      </c>
      <c r="Y5" s="161">
        <f ca="1">INT(1+RAND()*a)</f>
        <v>1</v>
      </c>
      <c r="Z5" s="161">
        <f>IF(a=1,"",a)</f>
        <v>2</v>
      </c>
      <c r="AA5" s="161">
        <f>IF(b=1,"",b)</f>
      </c>
      <c r="AB5" s="161" t="str">
        <f>IF(a=1,"",a&amp;"*")</f>
        <v>2*</v>
      </c>
      <c r="AC5" s="161">
        <f>IF(b=1,"",b&amp;"*")</f>
      </c>
      <c r="AD5" s="161" t="str">
        <f>IF(aux&lt;&gt;0,signe3&amp;aux,"")</f>
        <v> - 3</v>
      </c>
      <c r="AE5" s="161" t="str">
        <f ca="1">IF(RAND()&lt;0.5," + "," - ")</f>
        <v> - </v>
      </c>
      <c r="AF5" s="161" t="str">
        <f ca="1">IF(RAND()&lt;0.5," + "," - ")</f>
        <v> - </v>
      </c>
      <c r="AG5" s="161">
        <f ca="1">INT(1+RAND()*2)</f>
        <v>1</v>
      </c>
      <c r="AH5" s="161" t="str">
        <f>IF(numforme=1,"Produit"&amp;signe1&amp;aprime&amp;"X"&amp;signe2&amp;bprime&amp;"Y"&amp;phi0,aprime&amp;"Produit - "&amp;bprime&amp;"Somme")</f>
        <v>Produit + 2X - Y - 3</v>
      </c>
      <c r="AI5" s="162" t="str">
        <f>IF(numforme=1,"x*y"&amp;signe1&amp;atierce&amp;"x"&amp;signe2&amp;btierce&amp;"y"&amp;phi0,atierce&amp;"x*y - "&amp;btierce&amp;"(x + y)")</f>
        <v>x*y + 2*x - y - 3</v>
      </c>
    </row>
    <row r="6" spans="1:35" ht="24.75" customHeight="1">
      <c r="A6" s="146"/>
      <c r="B6" s="146"/>
      <c r="C6" s="146"/>
      <c r="D6" s="168"/>
      <c r="E6" s="168"/>
      <c r="F6" s="168"/>
      <c r="G6" s="146"/>
      <c r="H6" s="146"/>
      <c r="I6" s="146"/>
      <c r="J6" s="146"/>
      <c r="K6" s="146"/>
      <c r="O6" s="169"/>
      <c r="P6" s="159"/>
      <c r="Q6" s="159"/>
      <c r="R6" s="159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70"/>
    </row>
    <row r="7" spans="1:35" ht="18.75" thickBot="1">
      <c r="A7" s="146"/>
      <c r="B7" s="171" t="s">
        <v>57</v>
      </c>
      <c r="C7" s="146"/>
      <c r="D7" s="168"/>
      <c r="E7" s="168"/>
      <c r="F7" s="168"/>
      <c r="G7" s="146"/>
      <c r="H7" s="172" t="s">
        <v>46</v>
      </c>
      <c r="I7" s="146"/>
      <c r="J7" s="146"/>
      <c r="K7" s="146"/>
      <c r="O7" s="173"/>
      <c r="P7" s="174"/>
      <c r="Q7" s="174"/>
      <c r="R7" s="174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 t="str">
        <f>IF(difficulté=nivo1,forM1,IF(difficulté=nivo2,form2,IF(difficulté=nivo3,form3,"")))</f>
        <v>x - y</v>
      </c>
      <c r="AI7" s="176" t="str">
        <f>IF(difficulté=nivo1,forX1,IF(difficulté=nivo2,forX2,IF(difficulté=nivo3,forX3,"")))</f>
        <v>x - y</v>
      </c>
    </row>
    <row r="8" spans="1:35" ht="13.5" thickTop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O8" s="147"/>
      <c r="P8" s="147"/>
      <c r="Q8" s="147"/>
      <c r="R8" s="147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7"/>
    </row>
    <row r="9" spans="1:35" ht="18">
      <c r="A9" s="146"/>
      <c r="B9" s="171" t="s">
        <v>58</v>
      </c>
      <c r="C9" s="146"/>
      <c r="D9" s="146"/>
      <c r="E9" s="146"/>
      <c r="F9" s="146"/>
      <c r="G9" s="146"/>
      <c r="H9" s="146"/>
      <c r="I9" s="146"/>
      <c r="J9" s="146"/>
      <c r="K9" s="146"/>
      <c r="O9" s="147"/>
      <c r="P9" s="147"/>
      <c r="Q9" s="147"/>
      <c r="R9" s="147"/>
      <c r="S9" s="148"/>
      <c r="T9" s="148"/>
      <c r="U9" s="148"/>
      <c r="V9" s="148"/>
      <c r="W9" s="148"/>
      <c r="X9" s="177" t="s">
        <v>12</v>
      </c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7"/>
    </row>
    <row r="10" spans="1:36" ht="18">
      <c r="A10" s="146"/>
      <c r="B10" s="178" t="s">
        <v>70</v>
      </c>
      <c r="C10" s="146"/>
      <c r="D10" s="146"/>
      <c r="E10" s="146"/>
      <c r="F10" s="146"/>
      <c r="G10" s="146"/>
      <c r="H10" s="146"/>
      <c r="I10" s="146"/>
      <c r="J10" s="146"/>
      <c r="K10" s="146"/>
      <c r="O10" s="179"/>
      <c r="P10" s="179"/>
      <c r="Q10" s="179"/>
      <c r="R10" s="179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79"/>
      <c r="AJ10" s="179"/>
    </row>
    <row r="11" spans="1:36" ht="13.5" thickBo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O11" s="179"/>
      <c r="P11" s="179"/>
      <c r="Q11" s="179"/>
      <c r="R11" s="179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79"/>
      <c r="AJ11" s="179"/>
    </row>
    <row r="12" spans="1:35" ht="18.75" thickTop="1">
      <c r="A12" s="146"/>
      <c r="B12" s="171" t="s">
        <v>59</v>
      </c>
      <c r="C12" s="146"/>
      <c r="D12" s="146"/>
      <c r="E12" s="146"/>
      <c r="F12" s="146"/>
      <c r="G12" s="146"/>
      <c r="H12" s="146"/>
      <c r="I12" s="146"/>
      <c r="J12" s="146"/>
      <c r="K12" s="146"/>
      <c r="O12" s="152" t="s">
        <v>27</v>
      </c>
      <c r="P12" s="153">
        <v>4</v>
      </c>
      <c r="Q12" s="154">
        <v>7</v>
      </c>
      <c r="R12" s="155">
        <v>8</v>
      </c>
      <c r="S12" s="156" t="s">
        <v>28</v>
      </c>
      <c r="T12" s="156" t="s">
        <v>29</v>
      </c>
      <c r="U12" s="156" t="s">
        <v>30</v>
      </c>
      <c r="V12" s="156" t="s">
        <v>31</v>
      </c>
      <c r="W12" s="156" t="s">
        <v>32</v>
      </c>
      <c r="X12" s="156" t="s">
        <v>33</v>
      </c>
      <c r="Y12" s="156" t="s">
        <v>34</v>
      </c>
      <c r="Z12" s="156" t="s">
        <v>35</v>
      </c>
      <c r="AA12" s="156" t="s">
        <v>36</v>
      </c>
      <c r="AB12" s="156" t="s">
        <v>37</v>
      </c>
      <c r="AC12" s="156" t="s">
        <v>38</v>
      </c>
      <c r="AD12" s="156" t="s">
        <v>39</v>
      </c>
      <c r="AE12" s="156" t="s">
        <v>40</v>
      </c>
      <c r="AF12" s="156" t="s">
        <v>41</v>
      </c>
      <c r="AG12" s="156" t="s">
        <v>42</v>
      </c>
      <c r="AH12" s="156" t="s">
        <v>43</v>
      </c>
      <c r="AI12" s="157" t="s">
        <v>44</v>
      </c>
    </row>
    <row r="13" spans="1:35" ht="12.7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O13" s="158">
        <v>2</v>
      </c>
      <c r="P13" s="159"/>
      <c r="Q13" s="159"/>
      <c r="R13" s="160"/>
      <c r="S13" s="161" t="s">
        <v>46</v>
      </c>
      <c r="T13" s="161" t="s">
        <v>47</v>
      </c>
      <c r="U13" s="161" t="s">
        <v>48</v>
      </c>
      <c r="V13" s="161">
        <v>3</v>
      </c>
      <c r="W13" s="161" t="s">
        <v>60</v>
      </c>
      <c r="X13" s="161">
        <v>1</v>
      </c>
      <c r="Y13" s="161">
        <v>1</v>
      </c>
      <c r="Z13" s="161" t="s">
        <v>61</v>
      </c>
      <c r="AA13" s="161" t="s">
        <v>61</v>
      </c>
      <c r="AB13" s="161" t="s">
        <v>61</v>
      </c>
      <c r="AC13" s="161" t="s">
        <v>61</v>
      </c>
      <c r="AD13" s="161" t="s">
        <v>73</v>
      </c>
      <c r="AE13" s="161" t="s">
        <v>62</v>
      </c>
      <c r="AF13" s="161"/>
      <c r="AG13" s="161">
        <v>1</v>
      </c>
      <c r="AH13" s="161" t="s">
        <v>74</v>
      </c>
      <c r="AI13" s="162" t="s">
        <v>75</v>
      </c>
    </row>
    <row r="14" spans="1:35" ht="13.5" thickBo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O14" s="163">
        <v>5</v>
      </c>
      <c r="P14" s="159"/>
      <c r="Q14" s="159"/>
      <c r="R14" s="160"/>
      <c r="S14" s="161" t="s">
        <v>50</v>
      </c>
      <c r="T14" s="161" t="s">
        <v>51</v>
      </c>
      <c r="U14" s="161" t="s">
        <v>52</v>
      </c>
      <c r="V14" s="161"/>
      <c r="W14" s="161" t="s">
        <v>60</v>
      </c>
      <c r="X14" s="161">
        <v>4</v>
      </c>
      <c r="Y14" s="161">
        <v>3</v>
      </c>
      <c r="Z14" s="161">
        <v>4</v>
      </c>
      <c r="AA14" s="161">
        <v>3</v>
      </c>
      <c r="AB14" s="161" t="s">
        <v>76</v>
      </c>
      <c r="AC14" s="161" t="s">
        <v>63</v>
      </c>
      <c r="AD14" s="161">
        <v>128</v>
      </c>
      <c r="AE14" s="161" t="s">
        <v>60</v>
      </c>
      <c r="AF14" s="161"/>
      <c r="AG14" s="161">
        <v>1</v>
      </c>
      <c r="AH14" s="161" t="s">
        <v>77</v>
      </c>
      <c r="AI14" s="162" t="s">
        <v>78</v>
      </c>
    </row>
    <row r="15" spans="1:35" ht="24" customHeight="1" thickBot="1">
      <c r="A15" s="146"/>
      <c r="B15" s="146"/>
      <c r="C15" s="181" t="s">
        <v>27</v>
      </c>
      <c r="D15" s="182">
        <v>4</v>
      </c>
      <c r="E15" s="183">
        <v>7</v>
      </c>
      <c r="F15" s="184">
        <v>8</v>
      </c>
      <c r="G15" s="185"/>
      <c r="H15" s="146"/>
      <c r="I15" s="186" t="s">
        <v>64</v>
      </c>
      <c r="J15" s="146"/>
      <c r="K15" s="146"/>
      <c r="O15" s="165">
        <v>8</v>
      </c>
      <c r="P15" s="166"/>
      <c r="Q15" s="166"/>
      <c r="R15" s="167"/>
      <c r="S15" s="161" t="s">
        <v>54</v>
      </c>
      <c r="T15" s="161" t="s">
        <v>55</v>
      </c>
      <c r="U15" s="161" t="s">
        <v>56</v>
      </c>
      <c r="V15" s="161">
        <v>3</v>
      </c>
      <c r="W15" s="161" t="s">
        <v>60</v>
      </c>
      <c r="X15" s="161">
        <v>2</v>
      </c>
      <c r="Y15" s="161">
        <v>1</v>
      </c>
      <c r="Z15" s="161">
        <v>2</v>
      </c>
      <c r="AA15" s="161" t="s">
        <v>61</v>
      </c>
      <c r="AB15" s="161" t="s">
        <v>72</v>
      </c>
      <c r="AC15" s="161" t="s">
        <v>61</v>
      </c>
      <c r="AD15" s="161" t="s">
        <v>79</v>
      </c>
      <c r="AE15" s="161" t="s">
        <v>60</v>
      </c>
      <c r="AF15" s="161" t="s">
        <v>62</v>
      </c>
      <c r="AG15" s="161">
        <v>2</v>
      </c>
      <c r="AH15" s="161" t="s">
        <v>80</v>
      </c>
      <c r="AI15" s="162" t="s">
        <v>81</v>
      </c>
    </row>
    <row r="16" spans="1:35" ht="24" customHeight="1">
      <c r="A16" s="146"/>
      <c r="B16" s="146"/>
      <c r="C16" s="187">
        <v>2</v>
      </c>
      <c r="D16" s="188">
        <v>11</v>
      </c>
      <c r="E16" s="189"/>
      <c r="F16" s="190">
        <v>19</v>
      </c>
      <c r="G16" s="185"/>
      <c r="H16" s="191" t="str">
        <f aca="true" t="shared" si="0" ref="H16:J18">IF(ISBLANK(D16),"",IF(D16&lt;&gt;D29,"L","J"))</f>
        <v>J</v>
      </c>
      <c r="I16" s="192">
        <f t="shared" si="0"/>
      </c>
      <c r="J16" s="193" t="str">
        <f t="shared" si="0"/>
        <v>J</v>
      </c>
      <c r="K16" s="194"/>
      <c r="L16" s="195"/>
      <c r="M16" s="195"/>
      <c r="O16" s="169"/>
      <c r="P16" s="159"/>
      <c r="Q16" s="159"/>
      <c r="R16" s="159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70"/>
    </row>
    <row r="17" spans="1:36" ht="24" customHeight="1" thickBot="1">
      <c r="A17" s="146"/>
      <c r="B17" s="146"/>
      <c r="C17" s="196">
        <v>5</v>
      </c>
      <c r="D17" s="188">
        <v>23</v>
      </c>
      <c r="E17" s="189"/>
      <c r="F17" s="190"/>
      <c r="G17" s="185"/>
      <c r="H17" s="197" t="str">
        <f t="shared" si="0"/>
        <v>J</v>
      </c>
      <c r="I17" s="198">
        <f t="shared" si="0"/>
      </c>
      <c r="J17" s="199">
        <f t="shared" si="0"/>
      </c>
      <c r="K17" s="194"/>
      <c r="L17" s="195"/>
      <c r="M17" s="195"/>
      <c r="O17" s="173"/>
      <c r="P17" s="174"/>
      <c r="Q17" s="174"/>
      <c r="R17" s="174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 t="s">
        <v>74</v>
      </c>
      <c r="AI17" s="176" t="s">
        <v>75</v>
      </c>
      <c r="AJ17" s="147" t="s">
        <v>65</v>
      </c>
    </row>
    <row r="18" spans="1:35" ht="24" customHeight="1" thickBot="1" thickTop="1">
      <c r="A18" s="146"/>
      <c r="B18" s="146"/>
      <c r="C18" s="200">
        <v>8</v>
      </c>
      <c r="D18" s="201">
        <v>35</v>
      </c>
      <c r="E18" s="201">
        <v>59</v>
      </c>
      <c r="F18" s="202">
        <v>67</v>
      </c>
      <c r="G18" s="146"/>
      <c r="H18" s="203" t="str">
        <f t="shared" si="0"/>
        <v>J</v>
      </c>
      <c r="I18" s="204" t="str">
        <f t="shared" si="0"/>
        <v>J</v>
      </c>
      <c r="J18" s="205" t="str">
        <f t="shared" si="0"/>
        <v>J</v>
      </c>
      <c r="K18" s="194"/>
      <c r="L18" s="195"/>
      <c r="M18" s="195"/>
      <c r="O18" s="147"/>
      <c r="P18" s="147"/>
      <c r="Q18" s="147"/>
      <c r="R18" s="147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7"/>
    </row>
    <row r="19" spans="1:35" ht="12.7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O19" s="147"/>
      <c r="P19" s="147"/>
      <c r="Q19" s="147"/>
      <c r="R19" s="147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7"/>
    </row>
    <row r="20" spans="1:35" ht="18">
      <c r="A20" s="146"/>
      <c r="B20" s="146"/>
      <c r="C20" s="146"/>
      <c r="D20" s="146"/>
      <c r="E20" s="146"/>
      <c r="F20" s="146"/>
      <c r="G20" s="206" t="s">
        <v>66</v>
      </c>
      <c r="H20" s="146"/>
      <c r="I20" s="146"/>
      <c r="J20" s="146"/>
      <c r="K20" s="146"/>
      <c r="O20" s="147"/>
      <c r="P20" s="147"/>
      <c r="Q20" s="147"/>
      <c r="R20" s="147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7"/>
    </row>
    <row r="21" spans="1:35" ht="18">
      <c r="A21" s="146"/>
      <c r="B21" s="146"/>
      <c r="C21" s="146"/>
      <c r="D21" s="146"/>
      <c r="E21" s="146"/>
      <c r="F21" s="146"/>
      <c r="G21" s="207" t="s">
        <v>71</v>
      </c>
      <c r="H21" s="146"/>
      <c r="I21" s="146"/>
      <c r="J21" s="146"/>
      <c r="K21" s="146"/>
      <c r="O21" s="147"/>
      <c r="P21" s="147"/>
      <c r="Q21" s="147"/>
      <c r="R21" s="147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7"/>
    </row>
    <row r="22" spans="1:35" ht="13.5" thickBo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O22" s="147"/>
      <c r="P22" s="147"/>
      <c r="Q22" s="147"/>
      <c r="R22" s="147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7"/>
    </row>
    <row r="23" spans="1:35" ht="12.75">
      <c r="A23" s="146"/>
      <c r="B23" s="213"/>
      <c r="C23" s="214"/>
      <c r="D23" s="214"/>
      <c r="E23" s="214"/>
      <c r="F23" s="214"/>
      <c r="G23" s="215"/>
      <c r="H23" s="145"/>
      <c r="I23" s="145"/>
      <c r="J23" s="145"/>
      <c r="K23" s="145"/>
      <c r="L23" s="208"/>
      <c r="M23" s="208"/>
      <c r="O23" s="147"/>
      <c r="P23" s="147"/>
      <c r="Q23" s="147"/>
      <c r="R23" s="147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7"/>
    </row>
    <row r="24" spans="1:35" ht="18">
      <c r="A24" s="146"/>
      <c r="B24" s="216"/>
      <c r="C24" s="217"/>
      <c r="D24" s="218" t="s">
        <v>67</v>
      </c>
      <c r="E24" s="219" t="s">
        <v>74</v>
      </c>
      <c r="F24" s="217"/>
      <c r="G24" s="220"/>
      <c r="H24" s="145"/>
      <c r="I24" s="145"/>
      <c r="J24" s="145"/>
      <c r="K24" s="145"/>
      <c r="L24" s="208"/>
      <c r="M24" s="208"/>
      <c r="O24" s="147"/>
      <c r="P24" s="147"/>
      <c r="Q24" s="147"/>
      <c r="R24" s="147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7"/>
    </row>
    <row r="25" spans="1:35" ht="12.75">
      <c r="A25" s="146"/>
      <c r="B25" s="216"/>
      <c r="C25" s="217"/>
      <c r="D25" s="217"/>
      <c r="E25" s="217"/>
      <c r="F25" s="217"/>
      <c r="G25" s="220"/>
      <c r="H25" s="145"/>
      <c r="I25" s="145"/>
      <c r="J25" s="145"/>
      <c r="K25" s="145"/>
      <c r="L25" s="208"/>
      <c r="M25" s="208"/>
      <c r="O25" s="147"/>
      <c r="P25" s="147"/>
      <c r="Q25" s="147"/>
      <c r="R25" s="147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7"/>
    </row>
    <row r="26" spans="1:35" ht="18">
      <c r="A26" s="146"/>
      <c r="B26" s="216"/>
      <c r="C26" s="217"/>
      <c r="D26" s="218" t="s">
        <v>68</v>
      </c>
      <c r="E26" s="217"/>
      <c r="F26" s="217"/>
      <c r="G26" s="220"/>
      <c r="H26" s="145"/>
      <c r="I26" s="145"/>
      <c r="J26" s="145"/>
      <c r="K26" s="145"/>
      <c r="L26" s="208"/>
      <c r="M26" s="208"/>
      <c r="O26" s="147"/>
      <c r="P26" s="147"/>
      <c r="Q26" s="147"/>
      <c r="R26" s="147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7"/>
    </row>
    <row r="27" spans="1:35" ht="12.75">
      <c r="A27" s="146"/>
      <c r="B27" s="216"/>
      <c r="C27" s="217"/>
      <c r="D27" s="217"/>
      <c r="E27" s="217"/>
      <c r="F27" s="217"/>
      <c r="G27" s="220"/>
      <c r="H27" s="145"/>
      <c r="I27" s="145"/>
      <c r="J27" s="145"/>
      <c r="K27" s="145"/>
      <c r="L27" s="208"/>
      <c r="M27" s="208"/>
      <c r="O27" s="147"/>
      <c r="P27" s="147"/>
      <c r="Q27" s="147"/>
      <c r="R27" s="147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7"/>
    </row>
    <row r="28" spans="1:35" ht="18">
      <c r="A28" s="146"/>
      <c r="B28" s="216"/>
      <c r="C28" s="221" t="s">
        <v>27</v>
      </c>
      <c r="D28" s="221">
        <v>4</v>
      </c>
      <c r="E28" s="221">
        <v>7</v>
      </c>
      <c r="F28" s="221">
        <v>8</v>
      </c>
      <c r="G28" s="220"/>
      <c r="H28" s="145"/>
      <c r="I28" s="145"/>
      <c r="J28" s="145"/>
      <c r="K28" s="145"/>
      <c r="L28" s="208"/>
      <c r="M28" s="208"/>
      <c r="O28" s="147"/>
      <c r="P28" s="147"/>
      <c r="Q28" s="147"/>
      <c r="R28" s="147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7"/>
    </row>
    <row r="29" spans="1:35" ht="18">
      <c r="A29" s="146"/>
      <c r="B29" s="216"/>
      <c r="C29" s="221">
        <v>2</v>
      </c>
      <c r="D29" s="221">
        <f>x*y+3</f>
        <v>11</v>
      </c>
      <c r="E29" s="221">
        <f>x*y+3</f>
        <v>17</v>
      </c>
      <c r="F29" s="221">
        <f>x*y+3</f>
        <v>19</v>
      </c>
      <c r="G29" s="220"/>
      <c r="H29" s="145"/>
      <c r="I29" s="145"/>
      <c r="J29" s="145"/>
      <c r="K29" s="145"/>
      <c r="L29" s="208"/>
      <c r="M29" s="208"/>
      <c r="O29" s="147"/>
      <c r="P29" s="147"/>
      <c r="Q29" s="147"/>
      <c r="R29" s="147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7"/>
    </row>
    <row r="30" spans="1:35" ht="18">
      <c r="A30" s="146"/>
      <c r="B30" s="216"/>
      <c r="C30" s="221">
        <v>5</v>
      </c>
      <c r="D30" s="221">
        <f aca="true" t="shared" si="1" ref="D30:F31">x*y+3</f>
        <v>23</v>
      </c>
      <c r="E30" s="221">
        <f t="shared" si="1"/>
        <v>38</v>
      </c>
      <c r="F30" s="221">
        <f t="shared" si="1"/>
        <v>43</v>
      </c>
      <c r="G30" s="220"/>
      <c r="H30" s="145"/>
      <c r="I30" s="145"/>
      <c r="J30" s="145"/>
      <c r="K30" s="145"/>
      <c r="L30" s="208"/>
      <c r="M30" s="208"/>
      <c r="O30" s="147"/>
      <c r="P30" s="147"/>
      <c r="Q30" s="147"/>
      <c r="R30" s="147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7"/>
    </row>
    <row r="31" spans="1:35" ht="18">
      <c r="A31" s="146"/>
      <c r="B31" s="216"/>
      <c r="C31" s="221">
        <v>8</v>
      </c>
      <c r="D31" s="221">
        <f t="shared" si="1"/>
        <v>35</v>
      </c>
      <c r="E31" s="221">
        <f t="shared" si="1"/>
        <v>59</v>
      </c>
      <c r="F31" s="221">
        <f t="shared" si="1"/>
        <v>67</v>
      </c>
      <c r="G31" s="220"/>
      <c r="H31" s="145"/>
      <c r="I31" s="145"/>
      <c r="J31" s="145"/>
      <c r="K31" s="145"/>
      <c r="L31" s="208"/>
      <c r="M31" s="208"/>
      <c r="O31" s="147"/>
      <c r="P31" s="147"/>
      <c r="Q31" s="147"/>
      <c r="R31" s="147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7"/>
    </row>
    <row r="32" spans="1:35" ht="13.5" thickBot="1">
      <c r="A32" s="146"/>
      <c r="B32" s="222"/>
      <c r="C32" s="223"/>
      <c r="D32" s="223"/>
      <c r="E32" s="223"/>
      <c r="F32" s="223"/>
      <c r="G32" s="224"/>
      <c r="H32" s="145"/>
      <c r="I32" s="145"/>
      <c r="J32" s="145"/>
      <c r="K32" s="145"/>
      <c r="L32" s="208"/>
      <c r="M32" s="208"/>
      <c r="O32" s="147"/>
      <c r="P32" s="147"/>
      <c r="Q32" s="147"/>
      <c r="R32" s="147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7"/>
    </row>
    <row r="33" spans="1:35" ht="12.7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O33" s="147"/>
      <c r="P33" s="147"/>
      <c r="Q33" s="147"/>
      <c r="R33" s="147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7"/>
    </row>
    <row r="34" spans="1:35" ht="12.7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O34" s="147"/>
      <c r="P34" s="147"/>
      <c r="Q34" s="147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7"/>
    </row>
    <row r="35" spans="1:35" ht="12.75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O35" s="147"/>
      <c r="P35" s="147"/>
      <c r="Q35" s="147"/>
      <c r="R35" s="147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7"/>
    </row>
    <row r="36" spans="1:35" ht="15.75">
      <c r="A36" s="147"/>
      <c r="B36" s="209" t="s">
        <v>24</v>
      </c>
      <c r="C36" s="147"/>
      <c r="D36" s="147"/>
      <c r="E36" s="147"/>
      <c r="F36" s="147"/>
      <c r="G36" s="147"/>
      <c r="H36" s="147"/>
      <c r="I36" s="147"/>
      <c r="J36" s="147"/>
      <c r="K36" s="147"/>
      <c r="O36" s="147"/>
      <c r="P36" s="147"/>
      <c r="Q36" s="147"/>
      <c r="R36" s="147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7"/>
    </row>
    <row r="37" spans="1:35" ht="15">
      <c r="A37" s="147"/>
      <c r="B37" s="210" t="s">
        <v>69</v>
      </c>
      <c r="C37" s="147"/>
      <c r="D37" s="147"/>
      <c r="E37" s="147"/>
      <c r="F37" s="147"/>
      <c r="G37" s="147"/>
      <c r="H37" s="147"/>
      <c r="I37" s="147"/>
      <c r="J37" s="147"/>
      <c r="K37" s="147"/>
      <c r="O37" s="147"/>
      <c r="P37" s="147"/>
      <c r="Q37" s="147"/>
      <c r="R37" s="147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7"/>
    </row>
    <row r="38" spans="1:35" ht="15">
      <c r="A38" s="147"/>
      <c r="B38" s="210" t="s">
        <v>14</v>
      </c>
      <c r="C38" s="147"/>
      <c r="D38" s="147"/>
      <c r="E38" s="147"/>
      <c r="F38" s="147"/>
      <c r="G38" s="147"/>
      <c r="H38" s="147"/>
      <c r="I38" s="147"/>
      <c r="J38" s="147"/>
      <c r="K38" s="147"/>
      <c r="O38" s="147"/>
      <c r="P38" s="147"/>
      <c r="Q38" s="147"/>
      <c r="R38" s="147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7"/>
    </row>
    <row r="39" spans="1:35" ht="12.75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O39" s="147"/>
      <c r="P39" s="147"/>
      <c r="Q39" s="147"/>
      <c r="R39" s="147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7"/>
    </row>
    <row r="40" spans="1:35" ht="12.7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O40" s="147"/>
      <c r="P40" s="147"/>
      <c r="Q40" s="147"/>
      <c r="R40" s="147"/>
      <c r="S40" s="211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7"/>
    </row>
    <row r="41" spans="1:35" ht="12.75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O41" s="147"/>
      <c r="P41" s="147"/>
      <c r="Q41" s="147"/>
      <c r="R41" s="147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7"/>
    </row>
    <row r="42" spans="1:35" ht="12.75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O42" s="147"/>
      <c r="P42" s="147"/>
      <c r="Q42" s="147"/>
      <c r="R42" s="147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7"/>
    </row>
    <row r="43" spans="1:35" ht="12.75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O43" s="147"/>
      <c r="P43" s="147"/>
      <c r="Q43" s="147"/>
      <c r="R43" s="147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7"/>
    </row>
    <row r="44" spans="1:35" ht="12.75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O44" s="147"/>
      <c r="P44" s="147"/>
      <c r="Q44" s="147"/>
      <c r="R44" s="147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7"/>
    </row>
    <row r="45" spans="1:35" ht="12.75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O45" s="147"/>
      <c r="P45" s="147"/>
      <c r="Q45" s="147"/>
      <c r="R45" s="147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7"/>
    </row>
    <row r="46" spans="1:35" ht="12.75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O46" s="147"/>
      <c r="P46" s="147"/>
      <c r="Q46" s="147"/>
      <c r="R46" s="147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7"/>
    </row>
    <row r="47" spans="1:35" ht="12.75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O47" s="147"/>
      <c r="P47" s="147"/>
      <c r="Q47" s="147"/>
      <c r="R47" s="147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7"/>
    </row>
    <row r="48" spans="1:35" ht="12.75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O48" s="147"/>
      <c r="P48" s="147"/>
      <c r="Q48" s="147"/>
      <c r="R48" s="147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7"/>
    </row>
    <row r="49" spans="19:34" s="147" customFormat="1" ht="12.75"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</row>
    <row r="50" spans="19:34" s="147" customFormat="1" ht="12.75"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</row>
    <row r="51" spans="19:34" s="147" customFormat="1" ht="12.75"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</row>
    <row r="52" spans="19:34" s="147" customFormat="1" ht="12.75"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</row>
    <row r="53" spans="19:34" s="147" customFormat="1" ht="12.75"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</row>
    <row r="54" spans="19:34" s="147" customFormat="1" ht="12.75"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</row>
    <row r="55" spans="19:34" s="147" customFormat="1" ht="12.75"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</row>
    <row r="56" spans="19:34" s="147" customFormat="1" ht="12.75"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</row>
    <row r="57" spans="19:34" s="147" customFormat="1" ht="12.75"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19:34" s="147" customFormat="1" ht="12.75"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9:34" s="147" customFormat="1" ht="12.75"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9:34" s="147" customFormat="1" ht="12.75"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</row>
    <row r="61" spans="19:34" s="147" customFormat="1" ht="12.75"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9:34" s="147" customFormat="1" ht="12.75"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</sheetData>
  <sheetProtection/>
  <dataValidations count="1">
    <dataValidation type="list" allowBlank="1" showInputMessage="1" showErrorMessage="1" sqref="H7">
      <formula1>$S$3:$S$5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bertin</dc:creator>
  <cp:keywords/>
  <dc:description/>
  <cp:lastModifiedBy>Didier bertin</cp:lastModifiedBy>
  <dcterms:created xsi:type="dcterms:W3CDTF">2005-01-18T09:50:33Z</dcterms:created>
  <dcterms:modified xsi:type="dcterms:W3CDTF">2011-12-27T16:45:08Z</dcterms:modified>
  <cp:category/>
  <cp:version/>
  <cp:contentType/>
  <cp:contentStatus/>
</cp:coreProperties>
</file>